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PROJEKTY_\Břeclav\ZZS Břeclav (50245086)\DVD\MaR\"/>
    </mc:Choice>
  </mc:AlternateContent>
  <xr:revisionPtr revIDLastSave="0" documentId="13_ncr:1_{C3F91278-AD8C-4DB8-A52C-22D9B72F1572}" xr6:coauthVersionLast="47" xr6:coauthVersionMax="47" xr10:uidLastSave="{00000000-0000-0000-0000-000000000000}"/>
  <bookViews>
    <workbookView xWindow="-110" yWindow="-110" windowWidth="38620" windowHeight="21220" tabRatio="630" xr2:uid="{00000000-000D-0000-FFFF-FFFF00000000}"/>
  </bookViews>
  <sheets>
    <sheet name="MR1" sheetId="168" r:id="rId1"/>
    <sheet name="MR2" sheetId="169" r:id="rId2"/>
  </sheets>
  <definedNames>
    <definedName name="_xlnm._FilterDatabase" localSheetId="0" hidden="1">'MR1'!$A$2:$J$325</definedName>
    <definedName name="_xlnm._FilterDatabase" localSheetId="1" hidden="1">'MR2'!$A$2:$J$216</definedName>
    <definedName name="_xlnm.Print_Titles" localSheetId="0">'MR1'!$1:$1</definedName>
    <definedName name="_xlnm.Print_Titles" localSheetId="1">'MR2'!$1:$1</definedName>
    <definedName name="_xlnm.Print_Area" localSheetId="0">'MR1'!$A$1:$L$325</definedName>
    <definedName name="_xlnm.Print_Area" localSheetId="1">'MR2'!$A$1:$L$216</definedName>
  </definedNames>
  <calcPr calcId="191029"/>
  <pivotCaches>
    <pivotCache cacheId="2" r:id="rId3"/>
  </pivotCaches>
</workbook>
</file>

<file path=xl/calcChain.xml><?xml version="1.0" encoding="utf-8"?>
<calcChain xmlns="http://schemas.openxmlformats.org/spreadsheetml/2006/main">
  <c r="AC281" i="168" l="1"/>
  <c r="AC280" i="168"/>
  <c r="AC279" i="168"/>
  <c r="AC278" i="168"/>
  <c r="AC277" i="168"/>
  <c r="AC276" i="168"/>
  <c r="AC275" i="168"/>
  <c r="AC274" i="168"/>
  <c r="AC273" i="168"/>
  <c r="AB273" i="168"/>
  <c r="AB274" i="168" s="1"/>
  <c r="S273" i="168"/>
  <c r="AC272" i="168"/>
  <c r="AB272" i="168"/>
  <c r="S271" i="168"/>
  <c r="AB281" i="168" l="1"/>
  <c r="AB275" i="168"/>
  <c r="AB276" i="168" s="1"/>
  <c r="AB277" i="168" s="1"/>
  <c r="AB278" i="168" s="1"/>
  <c r="AB279" i="168" s="1"/>
  <c r="AB280" i="168" s="1"/>
  <c r="AC107" i="168" l="1"/>
  <c r="AC106" i="168"/>
  <c r="AC105" i="168"/>
  <c r="AC104" i="168"/>
  <c r="AC103" i="168"/>
  <c r="AC102" i="168"/>
  <c r="AC101" i="168"/>
  <c r="AC100" i="168"/>
  <c r="AC99" i="168"/>
  <c r="AC98" i="168"/>
  <c r="AC97" i="168"/>
  <c r="AC96" i="168"/>
  <c r="AC95" i="168"/>
  <c r="AC94" i="168"/>
  <c r="AC93" i="168"/>
  <c r="AC92" i="168"/>
  <c r="AC91" i="168"/>
  <c r="S91" i="168"/>
  <c r="AC90" i="168"/>
  <c r="AB90" i="168"/>
  <c r="AB91" i="168" s="1"/>
  <c r="AB92" i="168" s="1"/>
  <c r="S89" i="168"/>
  <c r="AC69" i="169"/>
  <c r="AC68" i="169"/>
  <c r="AC67" i="169"/>
  <c r="AC66" i="169"/>
  <c r="AC65" i="169"/>
  <c r="AC64" i="169"/>
  <c r="AC63" i="169"/>
  <c r="AC62" i="169"/>
  <c r="AC61" i="169"/>
  <c r="AC60" i="169"/>
  <c r="AC59" i="169"/>
  <c r="AC58" i="169"/>
  <c r="AC57" i="169"/>
  <c r="AC56" i="169"/>
  <c r="AC55" i="169"/>
  <c r="AC54" i="169"/>
  <c r="AC53" i="169"/>
  <c r="S53" i="169"/>
  <c r="AC52" i="169"/>
  <c r="AB52" i="169"/>
  <c r="AB53" i="169" s="1"/>
  <c r="AB54" i="169" s="1"/>
  <c r="S51" i="169"/>
  <c r="C414" i="168"/>
  <c r="J414" i="168" s="1"/>
  <c r="C413" i="168"/>
  <c r="J413" i="168" s="1"/>
  <c r="C412" i="168"/>
  <c r="J412" i="168" s="1"/>
  <c r="C330" i="169"/>
  <c r="J330" i="169" s="1"/>
  <c r="C329" i="169"/>
  <c r="J329" i="169" s="1"/>
  <c r="C328" i="169"/>
  <c r="J328" i="169" s="1"/>
  <c r="J334" i="169"/>
  <c r="J333" i="169"/>
  <c r="M330" i="169"/>
  <c r="N330" i="169" s="1"/>
  <c r="N328" i="169"/>
  <c r="M328" i="169"/>
  <c r="M327" i="169"/>
  <c r="N327" i="169" s="1"/>
  <c r="AC194" i="169"/>
  <c r="AC193" i="169"/>
  <c r="AC192" i="169"/>
  <c r="AC191" i="169"/>
  <c r="AC190" i="169"/>
  <c r="AC189" i="169"/>
  <c r="AC188" i="169"/>
  <c r="AC187" i="169"/>
  <c r="AC186" i="169"/>
  <c r="S186" i="169"/>
  <c r="AC185" i="169"/>
  <c r="AB185" i="169"/>
  <c r="AB186" i="169" s="1"/>
  <c r="AB187" i="169" s="1"/>
  <c r="S184" i="169"/>
  <c r="AC205" i="169"/>
  <c r="AC204" i="169"/>
  <c r="AC203" i="169"/>
  <c r="AC202" i="169"/>
  <c r="AC201" i="169"/>
  <c r="AC200" i="169"/>
  <c r="AC199" i="169"/>
  <c r="AC198" i="169"/>
  <c r="AC197" i="169"/>
  <c r="S197" i="169"/>
  <c r="AC196" i="169"/>
  <c r="AB196" i="169"/>
  <c r="AB197" i="169" s="1"/>
  <c r="AB198" i="169" s="1"/>
  <c r="S195" i="169"/>
  <c r="AC216" i="169"/>
  <c r="AC215" i="169"/>
  <c r="AC214" i="169"/>
  <c r="AC213" i="169"/>
  <c r="AC212" i="169"/>
  <c r="AC211" i="169"/>
  <c r="AC210" i="169"/>
  <c r="AC209" i="169"/>
  <c r="AC208" i="169"/>
  <c r="S208" i="169"/>
  <c r="AC207" i="169"/>
  <c r="AB207" i="169"/>
  <c r="AB208" i="169" s="1"/>
  <c r="AB209" i="169" s="1"/>
  <c r="S206" i="169"/>
  <c r="AC164" i="169"/>
  <c r="AC163" i="169"/>
  <c r="AC162" i="169"/>
  <c r="AC161" i="169"/>
  <c r="AC160" i="169"/>
  <c r="AC159" i="169"/>
  <c r="AC158" i="169"/>
  <c r="AC157" i="169"/>
  <c r="AC156" i="169"/>
  <c r="AC155" i="169"/>
  <c r="AC154" i="169"/>
  <c r="AC153" i="169"/>
  <c r="AC152" i="169"/>
  <c r="AC151" i="169"/>
  <c r="AC150" i="169"/>
  <c r="AC149" i="169"/>
  <c r="AC148" i="169"/>
  <c r="S148" i="169"/>
  <c r="AC147" i="169"/>
  <c r="AB147" i="169"/>
  <c r="AB148" i="169" s="1"/>
  <c r="AB149" i="169" s="1"/>
  <c r="S146" i="169"/>
  <c r="AC183" i="169"/>
  <c r="AC182" i="169"/>
  <c r="AC181" i="169"/>
  <c r="AC180" i="169"/>
  <c r="AC179" i="169"/>
  <c r="AC178" i="169"/>
  <c r="AC177" i="169"/>
  <c r="AC176" i="169"/>
  <c r="AC175" i="169"/>
  <c r="AC174" i="169"/>
  <c r="AC173" i="169"/>
  <c r="AC172" i="169"/>
  <c r="AC171" i="169"/>
  <c r="AC170" i="169"/>
  <c r="AC169" i="169"/>
  <c r="AC168" i="169"/>
  <c r="AC167" i="169"/>
  <c r="S167" i="169"/>
  <c r="AC166" i="169"/>
  <c r="AB166" i="169"/>
  <c r="AB167" i="169" s="1"/>
  <c r="AB168" i="169" s="1"/>
  <c r="S165" i="169"/>
  <c r="S32" i="169"/>
  <c r="AC31" i="169"/>
  <c r="AC30" i="169"/>
  <c r="AC29" i="169"/>
  <c r="AC28" i="169"/>
  <c r="AC27" i="169"/>
  <c r="AC26" i="169"/>
  <c r="AC25" i="169"/>
  <c r="AC24" i="169"/>
  <c r="AC23" i="169"/>
  <c r="AC22" i="169"/>
  <c r="AC21" i="169"/>
  <c r="AC20" i="169"/>
  <c r="AC19" i="169"/>
  <c r="AC18" i="169"/>
  <c r="AC17" i="169"/>
  <c r="AC16" i="169"/>
  <c r="AC15" i="169"/>
  <c r="S15" i="169"/>
  <c r="AC14" i="169"/>
  <c r="AB14" i="169"/>
  <c r="AB15" i="169" s="1"/>
  <c r="AB16" i="169" s="1"/>
  <c r="S70" i="169"/>
  <c r="AC50" i="169"/>
  <c r="AC49" i="169"/>
  <c r="AC48" i="169"/>
  <c r="AC47" i="169"/>
  <c r="AC46" i="169"/>
  <c r="AC45" i="169"/>
  <c r="AC44" i="169"/>
  <c r="AC43" i="169"/>
  <c r="AC42" i="169"/>
  <c r="AC41" i="169"/>
  <c r="AC40" i="169"/>
  <c r="AC39" i="169"/>
  <c r="AC38" i="169"/>
  <c r="AC37" i="169"/>
  <c r="AC36" i="169"/>
  <c r="AC35" i="169"/>
  <c r="AC34" i="169"/>
  <c r="S34" i="169"/>
  <c r="AC33" i="169"/>
  <c r="AB33" i="169"/>
  <c r="AB34" i="169" s="1"/>
  <c r="AB35" i="169" s="1"/>
  <c r="AC107" i="169"/>
  <c r="AC106" i="169"/>
  <c r="AC105" i="169"/>
  <c r="AC104" i="169"/>
  <c r="AC103" i="169"/>
  <c r="AC102" i="169"/>
  <c r="AC101" i="169"/>
  <c r="AC100" i="169"/>
  <c r="AC99" i="169"/>
  <c r="AC98" i="169"/>
  <c r="AC97" i="169"/>
  <c r="AC96" i="169"/>
  <c r="AC95" i="169"/>
  <c r="AC94" i="169"/>
  <c r="AC93" i="169"/>
  <c r="AC92" i="169"/>
  <c r="AC91" i="169"/>
  <c r="S91" i="169"/>
  <c r="AC90" i="169"/>
  <c r="AB90" i="169"/>
  <c r="AB91" i="169" s="1"/>
  <c r="AB92" i="169" s="1"/>
  <c r="S89" i="169"/>
  <c r="AC126" i="169"/>
  <c r="AC125" i="169"/>
  <c r="AC124" i="169"/>
  <c r="AC123" i="169"/>
  <c r="AC122" i="169"/>
  <c r="AC121" i="169"/>
  <c r="AC120" i="169"/>
  <c r="AC119" i="169"/>
  <c r="AC118" i="169"/>
  <c r="AC117" i="169"/>
  <c r="AC116" i="169"/>
  <c r="AC115" i="169"/>
  <c r="AC114" i="169"/>
  <c r="AC113" i="169"/>
  <c r="AC112" i="169"/>
  <c r="AC111" i="169"/>
  <c r="AC110" i="169"/>
  <c r="S110" i="169"/>
  <c r="AC109" i="169"/>
  <c r="AB109" i="169"/>
  <c r="AB110" i="169" s="1"/>
  <c r="AB111" i="169" s="1"/>
  <c r="S108" i="169"/>
  <c r="AC145" i="169"/>
  <c r="AC144" i="169"/>
  <c r="AC143" i="169"/>
  <c r="AC142" i="169"/>
  <c r="AC141" i="169"/>
  <c r="AC140" i="169"/>
  <c r="AC139" i="169"/>
  <c r="AC138" i="169"/>
  <c r="AC137" i="169"/>
  <c r="AC136" i="169"/>
  <c r="AC135" i="169"/>
  <c r="AC134" i="169"/>
  <c r="AC133" i="169"/>
  <c r="AC132" i="169"/>
  <c r="AC131" i="169"/>
  <c r="AC130" i="169"/>
  <c r="AC129" i="169"/>
  <c r="S129" i="169"/>
  <c r="AC128" i="169"/>
  <c r="AB128" i="169"/>
  <c r="AB129" i="169" s="1"/>
  <c r="AB130" i="169" s="1"/>
  <c r="S127" i="169"/>
  <c r="AC88" i="169"/>
  <c r="AC87" i="169"/>
  <c r="AC86" i="169"/>
  <c r="AC85" i="169"/>
  <c r="AC84" i="169"/>
  <c r="AC83" i="169"/>
  <c r="AC82" i="169"/>
  <c r="AC81" i="169"/>
  <c r="AC80" i="169"/>
  <c r="AC79" i="169"/>
  <c r="AC78" i="169"/>
  <c r="AC77" i="169"/>
  <c r="AC76" i="169"/>
  <c r="AC75" i="169"/>
  <c r="AC74" i="169"/>
  <c r="AC73" i="169"/>
  <c r="AC72" i="169"/>
  <c r="S72" i="169"/>
  <c r="AC71" i="169"/>
  <c r="AB71" i="169"/>
  <c r="AB72" i="169" s="1"/>
  <c r="AB73" i="169" s="1"/>
  <c r="S13" i="169"/>
  <c r="S12" i="169"/>
  <c r="S11" i="169"/>
  <c r="S10" i="169"/>
  <c r="S9" i="169"/>
  <c r="S8" i="169"/>
  <c r="S7" i="169"/>
  <c r="S6" i="169"/>
  <c r="S5" i="169"/>
  <c r="AC126" i="168"/>
  <c r="AC125" i="168"/>
  <c r="AC124" i="168"/>
  <c r="AC123" i="168"/>
  <c r="AC122" i="168"/>
  <c r="AC121" i="168"/>
  <c r="AC120" i="168"/>
  <c r="AC119" i="168"/>
  <c r="AC118" i="168"/>
  <c r="AC117" i="168"/>
  <c r="AC116" i="168"/>
  <c r="AC115" i="168"/>
  <c r="AC114" i="168"/>
  <c r="AC113" i="168"/>
  <c r="AC112" i="168"/>
  <c r="AC111" i="168"/>
  <c r="AC110" i="168"/>
  <c r="S110" i="168"/>
  <c r="AC109" i="168"/>
  <c r="AB109" i="168"/>
  <c r="AB110" i="168" s="1"/>
  <c r="AB111" i="168" s="1"/>
  <c r="S108" i="168"/>
  <c r="AC69" i="168"/>
  <c r="AC68" i="168"/>
  <c r="AC67" i="168"/>
  <c r="AC66" i="168"/>
  <c r="AC65" i="168"/>
  <c r="AC64" i="168"/>
  <c r="AC63" i="168"/>
  <c r="AC62" i="168"/>
  <c r="AC61" i="168"/>
  <c r="AC60" i="168"/>
  <c r="AC59" i="168"/>
  <c r="AC58" i="168"/>
  <c r="AC57" i="168"/>
  <c r="AC56" i="168"/>
  <c r="AC55" i="168"/>
  <c r="AC54" i="168"/>
  <c r="AC53" i="168"/>
  <c r="S53" i="168"/>
  <c r="AC52" i="168"/>
  <c r="AB52" i="168"/>
  <c r="AB53" i="168" s="1"/>
  <c r="AB54" i="168" s="1"/>
  <c r="S51" i="168"/>
  <c r="AC88" i="168"/>
  <c r="AC87" i="168"/>
  <c r="AC86" i="168"/>
  <c r="AC85" i="168"/>
  <c r="AC84" i="168"/>
  <c r="AC83" i="168"/>
  <c r="AC82" i="168"/>
  <c r="AC81" i="168"/>
  <c r="AC80" i="168"/>
  <c r="AC79" i="168"/>
  <c r="AC78" i="168"/>
  <c r="AC77" i="168"/>
  <c r="AC76" i="168"/>
  <c r="AC75" i="168"/>
  <c r="AC74" i="168"/>
  <c r="AC73" i="168"/>
  <c r="AC72" i="168"/>
  <c r="S72" i="168"/>
  <c r="AC71" i="168"/>
  <c r="AB71" i="168"/>
  <c r="AB72" i="168" s="1"/>
  <c r="AB73" i="168" s="1"/>
  <c r="S70" i="168"/>
  <c r="AC50" i="168"/>
  <c r="AC49" i="168"/>
  <c r="AC48" i="168"/>
  <c r="AC47" i="168"/>
  <c r="AC46" i="168"/>
  <c r="AC45" i="168"/>
  <c r="AC44" i="168"/>
  <c r="AC43" i="168"/>
  <c r="AC42" i="168"/>
  <c r="AC41" i="168"/>
  <c r="AC40" i="168"/>
  <c r="AC39" i="168"/>
  <c r="AC38" i="168"/>
  <c r="AC37" i="168"/>
  <c r="AC36" i="168"/>
  <c r="AC35" i="168"/>
  <c r="AC34" i="168"/>
  <c r="S34" i="168"/>
  <c r="AC33" i="168"/>
  <c r="AB33" i="168"/>
  <c r="AB34" i="168" s="1"/>
  <c r="AB35" i="168" s="1"/>
  <c r="S32" i="168"/>
  <c r="AC259" i="168"/>
  <c r="AC258" i="168"/>
  <c r="AC257" i="168"/>
  <c r="AC256" i="168"/>
  <c r="AC255" i="168"/>
  <c r="AC254" i="168"/>
  <c r="AC253" i="168"/>
  <c r="AC252" i="168"/>
  <c r="AC251" i="168"/>
  <c r="AC250" i="168"/>
  <c r="AC249" i="168"/>
  <c r="AC248" i="168"/>
  <c r="AC247" i="168"/>
  <c r="AC246" i="168"/>
  <c r="AC245" i="168"/>
  <c r="AC244" i="168"/>
  <c r="AC243" i="168"/>
  <c r="S243" i="168"/>
  <c r="AC242" i="168"/>
  <c r="AB242" i="168"/>
  <c r="AB243" i="168" s="1"/>
  <c r="AB244" i="168" s="1"/>
  <c r="S241" i="168"/>
  <c r="AC240" i="168"/>
  <c r="AC239" i="168"/>
  <c r="AC238" i="168"/>
  <c r="AC237" i="168"/>
  <c r="AC236" i="168"/>
  <c r="AC235" i="168"/>
  <c r="AC234" i="168"/>
  <c r="AC233" i="168"/>
  <c r="AC232" i="168"/>
  <c r="AC231" i="168"/>
  <c r="AC230" i="168"/>
  <c r="AC229" i="168"/>
  <c r="AC228" i="168"/>
  <c r="AC227" i="168"/>
  <c r="AC226" i="168"/>
  <c r="AC225" i="168"/>
  <c r="AC224" i="168"/>
  <c r="S224" i="168"/>
  <c r="AC223" i="168"/>
  <c r="AB223" i="168"/>
  <c r="AB224" i="168" s="1"/>
  <c r="AB225" i="168" s="1"/>
  <c r="S222" i="168"/>
  <c r="AC292" i="168"/>
  <c r="AC291" i="168"/>
  <c r="AC290" i="168"/>
  <c r="AC289" i="168"/>
  <c r="AC288" i="168"/>
  <c r="AC287" i="168"/>
  <c r="AC286" i="168"/>
  <c r="AC285" i="168"/>
  <c r="AC284" i="168"/>
  <c r="S284" i="168"/>
  <c r="AC283" i="168"/>
  <c r="AB283" i="168"/>
  <c r="AB284" i="168" s="1"/>
  <c r="AB285" i="168" s="1"/>
  <c r="S282" i="168"/>
  <c r="AC303" i="168"/>
  <c r="AC302" i="168"/>
  <c r="AC301" i="168"/>
  <c r="AC300" i="168"/>
  <c r="AC299" i="168"/>
  <c r="AC298" i="168"/>
  <c r="AC297" i="168"/>
  <c r="AC296" i="168"/>
  <c r="AC295" i="168"/>
  <c r="S295" i="168"/>
  <c r="AC294" i="168"/>
  <c r="AB294" i="168"/>
  <c r="AB295" i="168" s="1"/>
  <c r="AB296" i="168" s="1"/>
  <c r="S293" i="168"/>
  <c r="AC314" i="168"/>
  <c r="AC313" i="168"/>
  <c r="AC312" i="168"/>
  <c r="AC311" i="168"/>
  <c r="AC310" i="168"/>
  <c r="AC309" i="168"/>
  <c r="AC308" i="168"/>
  <c r="AC307" i="168"/>
  <c r="AC306" i="168"/>
  <c r="S306" i="168"/>
  <c r="AC305" i="168"/>
  <c r="AB305" i="168"/>
  <c r="AB306" i="168" s="1"/>
  <c r="AB307" i="168" s="1"/>
  <c r="S304" i="168"/>
  <c r="AC325" i="168"/>
  <c r="AC324" i="168"/>
  <c r="AC323" i="168"/>
  <c r="AC322" i="168"/>
  <c r="AC321" i="168"/>
  <c r="AC320" i="168"/>
  <c r="AC319" i="168"/>
  <c r="AC318" i="168"/>
  <c r="AC317" i="168"/>
  <c r="S317" i="168"/>
  <c r="AC316" i="168"/>
  <c r="AB316" i="168"/>
  <c r="AB317" i="168" s="1"/>
  <c r="AB318" i="168" s="1"/>
  <c r="AB325" i="168" s="1"/>
  <c r="S315" i="168"/>
  <c r="AC270" i="168"/>
  <c r="AC269" i="168"/>
  <c r="AC268" i="168"/>
  <c r="AC267" i="168"/>
  <c r="AC266" i="168"/>
  <c r="AC265" i="168"/>
  <c r="AC264" i="168"/>
  <c r="AC263" i="168"/>
  <c r="AC262" i="168"/>
  <c r="S262" i="168"/>
  <c r="AC261" i="168"/>
  <c r="AB261" i="168"/>
  <c r="AB262" i="168" s="1"/>
  <c r="AB263" i="168" s="1"/>
  <c r="S260" i="168"/>
  <c r="AC183" i="168"/>
  <c r="AC182" i="168"/>
  <c r="AC181" i="168"/>
  <c r="AC180" i="168"/>
  <c r="AC179" i="168"/>
  <c r="AC178" i="168"/>
  <c r="AC177" i="168"/>
  <c r="AC176" i="168"/>
  <c r="AC175" i="168"/>
  <c r="AC174" i="168"/>
  <c r="AC173" i="168"/>
  <c r="AC172" i="168"/>
  <c r="AC171" i="168"/>
  <c r="AC170" i="168"/>
  <c r="AC169" i="168"/>
  <c r="AC168" i="168"/>
  <c r="AC167" i="168"/>
  <c r="S167" i="168"/>
  <c r="AC166" i="168"/>
  <c r="AB166" i="168"/>
  <c r="AB167" i="168" s="1"/>
  <c r="AB168" i="168" s="1"/>
  <c r="S165" i="168"/>
  <c r="AC202" i="168"/>
  <c r="AC201" i="168"/>
  <c r="AC200" i="168"/>
  <c r="AC199" i="168"/>
  <c r="AC198" i="168"/>
  <c r="AC197" i="168"/>
  <c r="AC196" i="168"/>
  <c r="AC195" i="168"/>
  <c r="AC194" i="168"/>
  <c r="AC193" i="168"/>
  <c r="AC192" i="168"/>
  <c r="AC191" i="168"/>
  <c r="AC190" i="168"/>
  <c r="AC189" i="168"/>
  <c r="AC188" i="168"/>
  <c r="AC187" i="168"/>
  <c r="AC186" i="168"/>
  <c r="S186" i="168"/>
  <c r="AC185" i="168"/>
  <c r="AB185" i="168"/>
  <c r="AB186" i="168" s="1"/>
  <c r="AB187" i="168" s="1"/>
  <c r="S184" i="168"/>
  <c r="AC164" i="168"/>
  <c r="AC163" i="168"/>
  <c r="AC162" i="168"/>
  <c r="AC161" i="168"/>
  <c r="AC160" i="168"/>
  <c r="AC159" i="168"/>
  <c r="AC158" i="168"/>
  <c r="AC157" i="168"/>
  <c r="AC156" i="168"/>
  <c r="AC155" i="168"/>
  <c r="AC154" i="168"/>
  <c r="AC153" i="168"/>
  <c r="AC152" i="168"/>
  <c r="AC151" i="168"/>
  <c r="AC150" i="168"/>
  <c r="AC149" i="168"/>
  <c r="AC148" i="168"/>
  <c r="S148" i="168"/>
  <c r="AC147" i="168"/>
  <c r="AB147" i="168"/>
  <c r="AB148" i="168" s="1"/>
  <c r="AB149" i="168" s="1"/>
  <c r="S146" i="168"/>
  <c r="AC31" i="168"/>
  <c r="AC30" i="168"/>
  <c r="AC29" i="168"/>
  <c r="AC28" i="168"/>
  <c r="AC27" i="168"/>
  <c r="AC26" i="168"/>
  <c r="AC25" i="168"/>
  <c r="AC24" i="168"/>
  <c r="AC23" i="168"/>
  <c r="AC22" i="168"/>
  <c r="AC21" i="168"/>
  <c r="AC20" i="168"/>
  <c r="AC19" i="168"/>
  <c r="AC18" i="168"/>
  <c r="AC17" i="168"/>
  <c r="AC16" i="168"/>
  <c r="AC15" i="168"/>
  <c r="S15" i="168"/>
  <c r="AC14" i="168"/>
  <c r="AB14" i="168"/>
  <c r="AB15" i="168" s="1"/>
  <c r="AB16" i="168" s="1"/>
  <c r="S13" i="168"/>
  <c r="J418" i="168"/>
  <c r="J417" i="168"/>
  <c r="M414" i="168"/>
  <c r="N414" i="168" s="1"/>
  <c r="M412" i="168"/>
  <c r="N412" i="168" s="1"/>
  <c r="M411" i="168"/>
  <c r="N411" i="168" s="1"/>
  <c r="AC221" i="168"/>
  <c r="AC220" i="168"/>
  <c r="AC219" i="168"/>
  <c r="AC218" i="168"/>
  <c r="AC217" i="168"/>
  <c r="AC216" i="168"/>
  <c r="AC215" i="168"/>
  <c r="AC214" i="168"/>
  <c r="AC213" i="168"/>
  <c r="AC212" i="168"/>
  <c r="AC211" i="168"/>
  <c r="AC210" i="168"/>
  <c r="AC209" i="168"/>
  <c r="AC208" i="168"/>
  <c r="AC207" i="168"/>
  <c r="AC206" i="168"/>
  <c r="AC205" i="168"/>
  <c r="S205" i="168"/>
  <c r="AC204" i="168"/>
  <c r="AB204" i="168"/>
  <c r="AB205" i="168" s="1"/>
  <c r="AB206" i="168" s="1"/>
  <c r="S203" i="168"/>
  <c r="AC145" i="168"/>
  <c r="AC144" i="168"/>
  <c r="AC143" i="168"/>
  <c r="AC142" i="168"/>
  <c r="AC141" i="168"/>
  <c r="AC140" i="168"/>
  <c r="AC139" i="168"/>
  <c r="AC138" i="168"/>
  <c r="AC137" i="168"/>
  <c r="AC136" i="168"/>
  <c r="AC135" i="168"/>
  <c r="AC134" i="168"/>
  <c r="AC133" i="168"/>
  <c r="AC132" i="168"/>
  <c r="AC131" i="168"/>
  <c r="AC130" i="168"/>
  <c r="AC129" i="168"/>
  <c r="S129" i="168"/>
  <c r="AC128" i="168"/>
  <c r="AB128" i="168"/>
  <c r="AB129" i="168" s="1"/>
  <c r="AB130" i="168" s="1"/>
  <c r="S127" i="168"/>
  <c r="S12" i="168"/>
  <c r="S11" i="168"/>
  <c r="S10" i="168"/>
  <c r="S9" i="168"/>
  <c r="S8" i="168"/>
  <c r="S7" i="168"/>
  <c r="S6" i="168"/>
  <c r="S5" i="168"/>
  <c r="AB99" i="168" l="1"/>
  <c r="AB100" i="168" s="1"/>
  <c r="AB93" i="168"/>
  <c r="AB94" i="168" s="1"/>
  <c r="AB95" i="168" s="1"/>
  <c r="AB96" i="168" s="1"/>
  <c r="AB97" i="168" s="1"/>
  <c r="AB98" i="168" s="1"/>
  <c r="AB61" i="169"/>
  <c r="AB62" i="169" s="1"/>
  <c r="AB55" i="169"/>
  <c r="AB56" i="169" s="1"/>
  <c r="AB57" i="169" s="1"/>
  <c r="AB58" i="169" s="1"/>
  <c r="AB59" i="169" s="1"/>
  <c r="AB60" i="169" s="1"/>
  <c r="J335" i="169"/>
  <c r="N329" i="169"/>
  <c r="M329" i="169"/>
  <c r="B328" i="169"/>
  <c r="AB194" i="169"/>
  <c r="AB188" i="169"/>
  <c r="AB189" i="169" s="1"/>
  <c r="AB190" i="169" s="1"/>
  <c r="AB191" i="169" s="1"/>
  <c r="AB192" i="169" s="1"/>
  <c r="AB193" i="169" s="1"/>
  <c r="AB205" i="169"/>
  <c r="AB199" i="169"/>
  <c r="AB200" i="169" s="1"/>
  <c r="AB201" i="169" s="1"/>
  <c r="AB202" i="169" s="1"/>
  <c r="AB203" i="169" s="1"/>
  <c r="AB204" i="169" s="1"/>
  <c r="AB216" i="169"/>
  <c r="AB210" i="169"/>
  <c r="AB211" i="169" s="1"/>
  <c r="AB212" i="169" s="1"/>
  <c r="AB213" i="169" s="1"/>
  <c r="AB214" i="169" s="1"/>
  <c r="AB215" i="169" s="1"/>
  <c r="AB156" i="169"/>
  <c r="AB157" i="169" s="1"/>
  <c r="AB150" i="169"/>
  <c r="AB151" i="169" s="1"/>
  <c r="AB152" i="169" s="1"/>
  <c r="AB153" i="169" s="1"/>
  <c r="AB154" i="169" s="1"/>
  <c r="AB155" i="169" s="1"/>
  <c r="AB175" i="169"/>
  <c r="AB176" i="169" s="1"/>
  <c r="AB169" i="169"/>
  <c r="AB170" i="169" s="1"/>
  <c r="AB171" i="169" s="1"/>
  <c r="AB172" i="169" s="1"/>
  <c r="AB173" i="169" s="1"/>
  <c r="AB174" i="169" s="1"/>
  <c r="AB23" i="169"/>
  <c r="AB24" i="169" s="1"/>
  <c r="AB17" i="169"/>
  <c r="AB42" i="169"/>
  <c r="AB43" i="169" s="1"/>
  <c r="AB36" i="169"/>
  <c r="AB37" i="169" s="1"/>
  <c r="AB38" i="169" s="1"/>
  <c r="AB39" i="169" s="1"/>
  <c r="AB40" i="169" s="1"/>
  <c r="AB41" i="169" s="1"/>
  <c r="AB99" i="169"/>
  <c r="AB100" i="169" s="1"/>
  <c r="AB93" i="169"/>
  <c r="AB94" i="169" s="1"/>
  <c r="AB95" i="169" s="1"/>
  <c r="AB96" i="169" s="1"/>
  <c r="AB97" i="169" s="1"/>
  <c r="AB98" i="169" s="1"/>
  <c r="AB118" i="169"/>
  <c r="AB119" i="169" s="1"/>
  <c r="AB112" i="169"/>
  <c r="AB113" i="169" s="1"/>
  <c r="AB114" i="169" s="1"/>
  <c r="AB115" i="169" s="1"/>
  <c r="AB116" i="169" s="1"/>
  <c r="AB117" i="169" s="1"/>
  <c r="AB137" i="169"/>
  <c r="AB138" i="169" s="1"/>
  <c r="AB131" i="169"/>
  <c r="AB132" i="169" s="1"/>
  <c r="AB133" i="169" s="1"/>
  <c r="AB134" i="169" s="1"/>
  <c r="AB135" i="169" s="1"/>
  <c r="AB136" i="169" s="1"/>
  <c r="AB80" i="169"/>
  <c r="AB81" i="169" s="1"/>
  <c r="AB74" i="169"/>
  <c r="AB75" i="169" s="1"/>
  <c r="AB76" i="169" s="1"/>
  <c r="AB77" i="169" s="1"/>
  <c r="AB78" i="169" s="1"/>
  <c r="AB79" i="169" s="1"/>
  <c r="AB118" i="168"/>
  <c r="AB119" i="168" s="1"/>
  <c r="AB112" i="168"/>
  <c r="AB113" i="168" s="1"/>
  <c r="AB114" i="168" s="1"/>
  <c r="AB115" i="168" s="1"/>
  <c r="AB116" i="168" s="1"/>
  <c r="AB117" i="168" s="1"/>
  <c r="AB61" i="168"/>
  <c r="AB62" i="168" s="1"/>
  <c r="AB55" i="168"/>
  <c r="AB56" i="168" s="1"/>
  <c r="AB57" i="168" s="1"/>
  <c r="AB58" i="168" s="1"/>
  <c r="AB59" i="168" s="1"/>
  <c r="AB60" i="168" s="1"/>
  <c r="AB80" i="168"/>
  <c r="AB81" i="168" s="1"/>
  <c r="AB74" i="168"/>
  <c r="AB75" i="168" s="1"/>
  <c r="AB76" i="168" s="1"/>
  <c r="AB77" i="168" s="1"/>
  <c r="AB78" i="168" s="1"/>
  <c r="AB79" i="168" s="1"/>
  <c r="AB42" i="168"/>
  <c r="AB43" i="168" s="1"/>
  <c r="AB36" i="168"/>
  <c r="AB37" i="168" s="1"/>
  <c r="AB38" i="168" s="1"/>
  <c r="AB39" i="168" s="1"/>
  <c r="AB40" i="168" s="1"/>
  <c r="AB41" i="168" s="1"/>
  <c r="AB251" i="168"/>
  <c r="AB252" i="168" s="1"/>
  <c r="AB245" i="168"/>
  <c r="AB246" i="168" s="1"/>
  <c r="AB247" i="168" s="1"/>
  <c r="AB248" i="168" s="1"/>
  <c r="AB249" i="168" s="1"/>
  <c r="AB250" i="168" s="1"/>
  <c r="AB232" i="168"/>
  <c r="AB233" i="168" s="1"/>
  <c r="AB226" i="168"/>
  <c r="AB227" i="168" s="1"/>
  <c r="AB228" i="168" s="1"/>
  <c r="AB229" i="168" s="1"/>
  <c r="AB230" i="168" s="1"/>
  <c r="AB231" i="168" s="1"/>
  <c r="AB292" i="168"/>
  <c r="AB286" i="168"/>
  <c r="AB287" i="168" s="1"/>
  <c r="AB288" i="168" s="1"/>
  <c r="AB289" i="168" s="1"/>
  <c r="AB290" i="168" s="1"/>
  <c r="AB291" i="168" s="1"/>
  <c r="AB303" i="168"/>
  <c r="AB297" i="168"/>
  <c r="AB298" i="168" s="1"/>
  <c r="AB299" i="168" s="1"/>
  <c r="AB300" i="168" s="1"/>
  <c r="AB301" i="168" s="1"/>
  <c r="AB302" i="168" s="1"/>
  <c r="AB314" i="168"/>
  <c r="AB308" i="168"/>
  <c r="AB309" i="168" s="1"/>
  <c r="AB310" i="168" s="1"/>
  <c r="AB311" i="168" s="1"/>
  <c r="AB312" i="168" s="1"/>
  <c r="AB313" i="168" s="1"/>
  <c r="AB319" i="168"/>
  <c r="AB320" i="168" s="1"/>
  <c r="AB321" i="168" s="1"/>
  <c r="AB322" i="168" s="1"/>
  <c r="AB323" i="168" s="1"/>
  <c r="AB324" i="168" s="1"/>
  <c r="AB270" i="168"/>
  <c r="AB264" i="168"/>
  <c r="AB265" i="168" s="1"/>
  <c r="AB266" i="168" s="1"/>
  <c r="AB267" i="168" s="1"/>
  <c r="AB268" i="168" s="1"/>
  <c r="AB269" i="168" s="1"/>
  <c r="AB175" i="168"/>
  <c r="AB176" i="168" s="1"/>
  <c r="AB169" i="168"/>
  <c r="AB170" i="168" s="1"/>
  <c r="AB171" i="168" s="1"/>
  <c r="AB172" i="168" s="1"/>
  <c r="AB173" i="168" s="1"/>
  <c r="AB174" i="168" s="1"/>
  <c r="AB194" i="168"/>
  <c r="AB195" i="168" s="1"/>
  <c r="AB188" i="168"/>
  <c r="AB189" i="168" s="1"/>
  <c r="AB190" i="168" s="1"/>
  <c r="AB191" i="168" s="1"/>
  <c r="AB192" i="168" s="1"/>
  <c r="AB193" i="168" s="1"/>
  <c r="AB156" i="168"/>
  <c r="AB157" i="168" s="1"/>
  <c r="AB150" i="168"/>
  <c r="AB151" i="168" s="1"/>
  <c r="AB152" i="168" s="1"/>
  <c r="AB153" i="168" s="1"/>
  <c r="AB154" i="168" s="1"/>
  <c r="AB155" i="168" s="1"/>
  <c r="AB23" i="168"/>
  <c r="AB24" i="168" s="1"/>
  <c r="AB17" i="168"/>
  <c r="AB18" i="168" s="1"/>
  <c r="AB19" i="168" s="1"/>
  <c r="AB20" i="168" s="1"/>
  <c r="AB21" i="168" s="1"/>
  <c r="AB22" i="168" s="1"/>
  <c r="J419" i="168"/>
  <c r="N413" i="168"/>
  <c r="M413" i="168"/>
  <c r="B412" i="168"/>
  <c r="AB213" i="168"/>
  <c r="AB214" i="168" s="1"/>
  <c r="AB207" i="168"/>
  <c r="AB208" i="168" s="1"/>
  <c r="AB209" i="168" s="1"/>
  <c r="AB210" i="168" s="1"/>
  <c r="AB211" i="168" s="1"/>
  <c r="AB212" i="168" s="1"/>
  <c r="AB137" i="168"/>
  <c r="AB138" i="168" s="1"/>
  <c r="AB131" i="168"/>
  <c r="AB101" i="168" l="1"/>
  <c r="AB102" i="168" s="1"/>
  <c r="AB105" i="168" s="1"/>
  <c r="AB106" i="168" s="1"/>
  <c r="AB107" i="168" s="1"/>
  <c r="AB103" i="168"/>
  <c r="AB104" i="168" s="1"/>
  <c r="AB63" i="169"/>
  <c r="AB64" i="169" s="1"/>
  <c r="AB67" i="169" s="1"/>
  <c r="AB68" i="169" s="1"/>
  <c r="AB69" i="169" s="1"/>
  <c r="AB65" i="169"/>
  <c r="AB66" i="169" s="1"/>
  <c r="AB18" i="169"/>
  <c r="AB158" i="169"/>
  <c r="AB159" i="169" s="1"/>
  <c r="AB162" i="169" s="1"/>
  <c r="AB163" i="169" s="1"/>
  <c r="AB164" i="169" s="1"/>
  <c r="AB160" i="169"/>
  <c r="AB161" i="169" s="1"/>
  <c r="AB177" i="169"/>
  <c r="AB178" i="169" s="1"/>
  <c r="AB181" i="169" s="1"/>
  <c r="AB182" i="169" s="1"/>
  <c r="AB183" i="169" s="1"/>
  <c r="AB179" i="169"/>
  <c r="AB180" i="169" s="1"/>
  <c r="AB25" i="169"/>
  <c r="AB26" i="169" s="1"/>
  <c r="AB29" i="169" s="1"/>
  <c r="AB30" i="169" s="1"/>
  <c r="AB31" i="169" s="1"/>
  <c r="AB27" i="169"/>
  <c r="AB28" i="169" s="1"/>
  <c r="AB44" i="169"/>
  <c r="AB45" i="169" s="1"/>
  <c r="AB48" i="169" s="1"/>
  <c r="AB49" i="169" s="1"/>
  <c r="AB50" i="169" s="1"/>
  <c r="AB46" i="169"/>
  <c r="AB47" i="169" s="1"/>
  <c r="AB101" i="169"/>
  <c r="AB102" i="169" s="1"/>
  <c r="AB105" i="169" s="1"/>
  <c r="AB106" i="169" s="1"/>
  <c r="AB107" i="169" s="1"/>
  <c r="AB103" i="169"/>
  <c r="AB104" i="169" s="1"/>
  <c r="AB120" i="169"/>
  <c r="AB121" i="169" s="1"/>
  <c r="AB124" i="169" s="1"/>
  <c r="AB125" i="169" s="1"/>
  <c r="AB126" i="169" s="1"/>
  <c r="AB122" i="169"/>
  <c r="AB123" i="169" s="1"/>
  <c r="AB139" i="169"/>
  <c r="AB140" i="169" s="1"/>
  <c r="AB143" i="169" s="1"/>
  <c r="AB144" i="169" s="1"/>
  <c r="AB145" i="169" s="1"/>
  <c r="AB141" i="169"/>
  <c r="AB142" i="169" s="1"/>
  <c r="AB82" i="169"/>
  <c r="AB83" i="169" s="1"/>
  <c r="AB86" i="169" s="1"/>
  <c r="AB87" i="169" s="1"/>
  <c r="AB88" i="169" s="1"/>
  <c r="AB84" i="169"/>
  <c r="AB85" i="169" s="1"/>
  <c r="AB120" i="168"/>
  <c r="AB121" i="168" s="1"/>
  <c r="AB124" i="168" s="1"/>
  <c r="AB125" i="168" s="1"/>
  <c r="AB126" i="168" s="1"/>
  <c r="AB122" i="168"/>
  <c r="AB123" i="168" s="1"/>
  <c r="AB63" i="168"/>
  <c r="AB64" i="168" s="1"/>
  <c r="AB67" i="168" s="1"/>
  <c r="AB68" i="168" s="1"/>
  <c r="AB69" i="168" s="1"/>
  <c r="AB65" i="168"/>
  <c r="AB66" i="168" s="1"/>
  <c r="AB82" i="168"/>
  <c r="AB83" i="168" s="1"/>
  <c r="AB86" i="168" s="1"/>
  <c r="AB87" i="168" s="1"/>
  <c r="AB88" i="168" s="1"/>
  <c r="AB84" i="168"/>
  <c r="AB85" i="168" s="1"/>
  <c r="AB44" i="168"/>
  <c r="AB45" i="168" s="1"/>
  <c r="AB48" i="168" s="1"/>
  <c r="AB49" i="168" s="1"/>
  <c r="AB50" i="168" s="1"/>
  <c r="AB46" i="168"/>
  <c r="AB47" i="168" s="1"/>
  <c r="AB253" i="168"/>
  <c r="AB254" i="168" s="1"/>
  <c r="AB257" i="168" s="1"/>
  <c r="AB258" i="168" s="1"/>
  <c r="AB259" i="168" s="1"/>
  <c r="AB255" i="168"/>
  <c r="AB256" i="168" s="1"/>
  <c r="AB234" i="168"/>
  <c r="AB235" i="168" s="1"/>
  <c r="AB238" i="168" s="1"/>
  <c r="AB239" i="168" s="1"/>
  <c r="AB240" i="168" s="1"/>
  <c r="AB236" i="168"/>
  <c r="AB237" i="168" s="1"/>
  <c r="AB177" i="168"/>
  <c r="AB178" i="168" s="1"/>
  <c r="AB181" i="168" s="1"/>
  <c r="AB182" i="168" s="1"/>
  <c r="AB183" i="168" s="1"/>
  <c r="AB179" i="168"/>
  <c r="AB180" i="168" s="1"/>
  <c r="AB196" i="168"/>
  <c r="AB197" i="168" s="1"/>
  <c r="AB200" i="168" s="1"/>
  <c r="AB201" i="168" s="1"/>
  <c r="AB202" i="168" s="1"/>
  <c r="AB198" i="168"/>
  <c r="AB199" i="168" s="1"/>
  <c r="AB158" i="168"/>
  <c r="AB159" i="168" s="1"/>
  <c r="AB162" i="168" s="1"/>
  <c r="AB163" i="168" s="1"/>
  <c r="AB164" i="168" s="1"/>
  <c r="AB160" i="168"/>
  <c r="AB161" i="168" s="1"/>
  <c r="AB25" i="168"/>
  <c r="AB26" i="168" s="1"/>
  <c r="AB29" i="168" s="1"/>
  <c r="AB30" i="168" s="1"/>
  <c r="AB31" i="168" s="1"/>
  <c r="AB27" i="168"/>
  <c r="AB28" i="168" s="1"/>
  <c r="AB132" i="168"/>
  <c r="AB215" i="168"/>
  <c r="AB216" i="168" s="1"/>
  <c r="AB219" i="168" s="1"/>
  <c r="AB220" i="168" s="1"/>
  <c r="AB221" i="168" s="1"/>
  <c r="AB217" i="168"/>
  <c r="AB218" i="168" s="1"/>
  <c r="AB139" i="168"/>
  <c r="AB140" i="168" s="1"/>
  <c r="AB143" i="168" s="1"/>
  <c r="AB144" i="168" s="1"/>
  <c r="AB145" i="168" s="1"/>
  <c r="AB141" i="168"/>
  <c r="AB142" i="168" s="1"/>
  <c r="AB19" i="169" l="1"/>
  <c r="AB133" i="168"/>
  <c r="AB20" i="169" l="1"/>
  <c r="AB134" i="168"/>
  <c r="AB21" i="169" l="1"/>
  <c r="AB135" i="168"/>
  <c r="AB22" i="169" l="1"/>
  <c r="C337" i="169" s="1"/>
  <c r="C340" i="169"/>
  <c r="AB136" i="168"/>
  <c r="C424" i="168"/>
  <c r="C428" i="168"/>
  <c r="C426" i="168"/>
  <c r="C344" i="169" l="1"/>
  <c r="J344" i="169" s="1"/>
  <c r="C341" i="169"/>
  <c r="C342" i="169"/>
  <c r="C338" i="169"/>
  <c r="J428" i="168"/>
  <c r="C425" i="168"/>
  <c r="C421" i="168"/>
  <c r="C422" i="168"/>
  <c r="J426" i="168" s="1"/>
  <c r="J342" i="169" l="1"/>
  <c r="J341" i="169"/>
  <c r="E341" i="169"/>
  <c r="C346" i="169"/>
  <c r="E337" i="169"/>
  <c r="C345" i="169"/>
  <c r="J425" i="168"/>
  <c r="E425" i="168"/>
  <c r="C430" i="168"/>
  <c r="E421" i="168"/>
  <c r="C429" i="168"/>
  <c r="C347" i="169" l="1"/>
  <c r="J345" i="169" s="1"/>
  <c r="C431" i="168"/>
  <c r="J429" i="168" s="1"/>
</calcChain>
</file>

<file path=xl/sharedStrings.xml><?xml version="1.0" encoding="utf-8"?>
<sst xmlns="http://schemas.openxmlformats.org/spreadsheetml/2006/main" count="2260" uniqueCount="766">
  <si>
    <t>Označení signálu</t>
  </si>
  <si>
    <t>Poznámka</t>
  </si>
  <si>
    <t>Popis signálu</t>
  </si>
  <si>
    <t>x</t>
  </si>
  <si>
    <t>Modul</t>
  </si>
  <si>
    <t>0-10VDC</t>
  </si>
  <si>
    <t>NTC20k</t>
  </si>
  <si>
    <t>Pt1000</t>
  </si>
  <si>
    <t>Typ signálu</t>
  </si>
  <si>
    <t>Rel1</t>
  </si>
  <si>
    <t>Rel2</t>
  </si>
  <si>
    <t>Rel3</t>
  </si>
  <si>
    <t>Rel4</t>
  </si>
  <si>
    <t>Rel5</t>
  </si>
  <si>
    <t>Rel6</t>
  </si>
  <si>
    <t>Podstanice</t>
  </si>
  <si>
    <t>počet</t>
  </si>
  <si>
    <t>typ</t>
  </si>
  <si>
    <t>VA</t>
  </si>
  <si>
    <t>DO</t>
  </si>
  <si>
    <t>-</t>
  </si>
  <si>
    <t>DB</t>
  </si>
  <si>
    <t>celkem</t>
  </si>
  <si>
    <t>obsazeno</t>
  </si>
  <si>
    <t>volno</t>
  </si>
  <si>
    <t>sum</t>
  </si>
  <si>
    <t>CPU</t>
  </si>
  <si>
    <t>DI</t>
  </si>
  <si>
    <t>na dveřích rozvaděče</t>
  </si>
  <si>
    <t>1.12TIC1</t>
  </si>
  <si>
    <t>Teplota prostorová m.č. 1.10</t>
  </si>
  <si>
    <t>Teplota prostorová m.č. 1.11</t>
  </si>
  <si>
    <t>Teplota prostorová m.č. 1.12</t>
  </si>
  <si>
    <t>TIC1</t>
  </si>
  <si>
    <t>TIC2</t>
  </si>
  <si>
    <t>TIC3</t>
  </si>
  <si>
    <t>TIC4</t>
  </si>
  <si>
    <t>TIC5</t>
  </si>
  <si>
    <t>TIC6</t>
  </si>
  <si>
    <t>TIC7</t>
  </si>
  <si>
    <t>TIC8</t>
  </si>
  <si>
    <t>TIC9</t>
  </si>
  <si>
    <t>TIC10</t>
  </si>
  <si>
    <t>TIC11</t>
  </si>
  <si>
    <t>TIC12</t>
  </si>
  <si>
    <t>TIC13</t>
  </si>
  <si>
    <t>Teplota ÚT přívod R/S ÚT</t>
  </si>
  <si>
    <t>Teplota ÚT vrat R/S ÚT</t>
  </si>
  <si>
    <t>P1</t>
  </si>
  <si>
    <t>KOT1</t>
  </si>
  <si>
    <t>YA1</t>
  </si>
  <si>
    <t>TC1</t>
  </si>
  <si>
    <t>Řízení výkonu TČ</t>
  </si>
  <si>
    <t>2.05FCU1</t>
  </si>
  <si>
    <t>2.06FCU1</t>
  </si>
  <si>
    <t>2.08FCU1</t>
  </si>
  <si>
    <t>2.09FCU1</t>
  </si>
  <si>
    <t>2.10FCU1</t>
  </si>
  <si>
    <t>2.11FCU1</t>
  </si>
  <si>
    <t>2.05YA1</t>
  </si>
  <si>
    <t>2.06YA1</t>
  </si>
  <si>
    <t>2.08YA1</t>
  </si>
  <si>
    <t>2.09YA1</t>
  </si>
  <si>
    <t>2.10YA1</t>
  </si>
  <si>
    <t>2.11YA1</t>
  </si>
  <si>
    <t>Kvitace akustické signalizace úniku plynu</t>
  </si>
  <si>
    <t>MC1</t>
  </si>
  <si>
    <t>MC2</t>
  </si>
  <si>
    <t>MC3</t>
  </si>
  <si>
    <t>Kvitace poruchy rozvaděč MR1</t>
  </si>
  <si>
    <t>Porucha napájení rozvaděč MR1</t>
  </si>
  <si>
    <t>MR1EL0</t>
  </si>
  <si>
    <t>MR1SS0</t>
  </si>
  <si>
    <t>MR1SS1</t>
  </si>
  <si>
    <t>MR1HL0</t>
  </si>
  <si>
    <t>Signalizace poruchy rozv. MR1 (signálka)</t>
  </si>
  <si>
    <t>YA2</t>
  </si>
  <si>
    <t>YA1.1</t>
  </si>
  <si>
    <t>YA1.2</t>
  </si>
  <si>
    <t>YA1.3</t>
  </si>
  <si>
    <t>YA2.1</t>
  </si>
  <si>
    <t>YA2.2</t>
  </si>
  <si>
    <t>YA2.3</t>
  </si>
  <si>
    <t>1.16TIC1</t>
  </si>
  <si>
    <t>Teplota prostorová m.č. 1.16</t>
  </si>
  <si>
    <t>VF20-1B54NW + LF-MF</t>
  </si>
  <si>
    <t>SF20-B54</t>
  </si>
  <si>
    <t>T7470A1009</t>
  </si>
  <si>
    <t>AF20-B65</t>
  </si>
  <si>
    <t>T7560C1006</t>
  </si>
  <si>
    <t>VF20-3B54NW + WS300</t>
  </si>
  <si>
    <t>PTU6</t>
  </si>
  <si>
    <t>NM24A-SR</t>
  </si>
  <si>
    <t>R2050-40-S4 + SR24A-SR</t>
  </si>
  <si>
    <t>H532B + SV24A-SR-TPC</t>
  </si>
  <si>
    <t>R2032-16-S3 + SR24A-SR</t>
  </si>
  <si>
    <t>FT6961-60</t>
  </si>
  <si>
    <t>STW+TR</t>
  </si>
  <si>
    <t>tlačítko</t>
  </si>
  <si>
    <t>SZ4</t>
  </si>
  <si>
    <t>MASR-153</t>
  </si>
  <si>
    <t>Porucha el. ohřev TV</t>
  </si>
  <si>
    <t>444.100.75 + SVT</t>
  </si>
  <si>
    <t>Start/Stop el. ohřev TV</t>
  </si>
  <si>
    <t>Popisky řádků</t>
  </si>
  <si>
    <t>Počet z VF20-1B54NW + LF-MF</t>
  </si>
  <si>
    <t>ASIN ACU + 2x GTECO</t>
  </si>
  <si>
    <t>EMO-T</t>
  </si>
  <si>
    <t>Celkový součet</t>
  </si>
  <si>
    <t>ADS</t>
  </si>
  <si>
    <t>Porucha Automatická dopouštěcí stanice</t>
  </si>
  <si>
    <t>YA1.4</t>
  </si>
  <si>
    <t>YA1.5</t>
  </si>
  <si>
    <t>YA1.6</t>
  </si>
  <si>
    <t>YA1.7</t>
  </si>
  <si>
    <t>YA1.8</t>
  </si>
  <si>
    <t>YA2.4</t>
  </si>
  <si>
    <t>YA2.5</t>
  </si>
  <si>
    <t>YA2.6</t>
  </si>
  <si>
    <t>YA2.7</t>
  </si>
  <si>
    <t>ROZVADĚČ</t>
  </si>
  <si>
    <t>PŮDORYS</t>
  </si>
  <si>
    <t>Zap/Vyp rozvaděč MR1</t>
  </si>
  <si>
    <t>rozvaděč MR1 (m.č. 1.08)</t>
  </si>
  <si>
    <t>QA1.06a+b</t>
  </si>
  <si>
    <t>Koncetrace CO v garáži - I. stupeň</t>
  </si>
  <si>
    <t>Koncetrace CO v garáži - II. stupeň</t>
  </si>
  <si>
    <t>Koncetrace CO v garáži - porucha</t>
  </si>
  <si>
    <t>KV1.06</t>
  </si>
  <si>
    <t>SIG1.06</t>
  </si>
  <si>
    <t>rozvaděč MR2 (m.č. 2.20a)</t>
  </si>
  <si>
    <t>PDL topení RZ1 - větev 1</t>
  </si>
  <si>
    <t>PDL topení RZ1 - větev 2</t>
  </si>
  <si>
    <t>PDL topení RZ1 - větev 3</t>
  </si>
  <si>
    <t>PDL topení RZ1 - větev 4</t>
  </si>
  <si>
    <t>PDL topení RZ1 - větev 5</t>
  </si>
  <si>
    <t>PDL topení RZ1 - větev 6</t>
  </si>
  <si>
    <t>PDL topení RZ1 - větev 7</t>
  </si>
  <si>
    <t>PDL topení RZ1 - větev 8</t>
  </si>
  <si>
    <t>PDL topení RZ2 - větev 1</t>
  </si>
  <si>
    <t>PDL topení RZ2 - větev 2</t>
  </si>
  <si>
    <t>PDL topení RZ2 - větev 3</t>
  </si>
  <si>
    <t>PDL topení RZ2 - větev 4</t>
  </si>
  <si>
    <t>PDL topení RZ2 - větev 5</t>
  </si>
  <si>
    <t>PDL topení RZ2 - větev 6</t>
  </si>
  <si>
    <t>PDL topení RZ2 - větev 7</t>
  </si>
  <si>
    <t>PDL topení RZ3 - větev 1</t>
  </si>
  <si>
    <t>YA3.1</t>
  </si>
  <si>
    <t>YA3.2</t>
  </si>
  <si>
    <t>YA3.3</t>
  </si>
  <si>
    <t>YA3.4</t>
  </si>
  <si>
    <t>YA3.5</t>
  </si>
  <si>
    <t>YA3.6</t>
  </si>
  <si>
    <t>PDL topení RZ3 - větev 2</t>
  </si>
  <si>
    <t>PDL topení RZ3 - větev 3</t>
  </si>
  <si>
    <t>PDL topení RZ3 - větev 4</t>
  </si>
  <si>
    <t>PDL topení RZ3 - větev 5</t>
  </si>
  <si>
    <t>PDL topení RZ3 - větev 6</t>
  </si>
  <si>
    <t>YA4.1</t>
  </si>
  <si>
    <t>YA4.2</t>
  </si>
  <si>
    <t>PDL topení RZ4 - větev 1</t>
  </si>
  <si>
    <t>PDL topení RZ4 - větev 2</t>
  </si>
  <si>
    <t>PDL topení RZ4 - větev 3</t>
  </si>
  <si>
    <t>PDL topení RZ4 - větev 4</t>
  </si>
  <si>
    <t>PDL topení RZ4 - větev 5</t>
  </si>
  <si>
    <t>PDL topení RZ4 - větev 6</t>
  </si>
  <si>
    <t>PDL topení RZ4 - větev 7</t>
  </si>
  <si>
    <t>YA4.3</t>
  </si>
  <si>
    <t>YA4.4</t>
  </si>
  <si>
    <t>YA4.5</t>
  </si>
  <si>
    <t>YA4.6</t>
  </si>
  <si>
    <t>YA4.7</t>
  </si>
  <si>
    <t>Regulace ventil CHL pro FCU m.č. 2.03</t>
  </si>
  <si>
    <t>2.03YA1..2</t>
  </si>
  <si>
    <t>2.04YA1</t>
  </si>
  <si>
    <t>2.07YA1</t>
  </si>
  <si>
    <t>Regulace ventil CHL pro FCU m.č. 2.04</t>
  </si>
  <si>
    <t>Regulace ventil CHL pro FCU m.č. 2.05</t>
  </si>
  <si>
    <t>Regulace ventil CHL pro FCU m.č. 2.06</t>
  </si>
  <si>
    <t>Regulace ventil CHL pro FCU m.č. 2.07</t>
  </si>
  <si>
    <t>Regulace ventil CHL pro FCU m.č. 2.08</t>
  </si>
  <si>
    <t>Regulace ventil CHL pro FCU m.č. 2.09</t>
  </si>
  <si>
    <t>Regulace ventil CHL pro FCU m.č. 2.10</t>
  </si>
  <si>
    <t>2.12YA1</t>
  </si>
  <si>
    <t>2.13YA1</t>
  </si>
  <si>
    <t>2.14YA1</t>
  </si>
  <si>
    <t>2.19YA1</t>
  </si>
  <si>
    <t>2.23YA1</t>
  </si>
  <si>
    <t>Regulace ventil CHL pro FCU m.č. 2.11</t>
  </si>
  <si>
    <t>Regulace ventil CHL pro FCU m.č. 2.12</t>
  </si>
  <si>
    <t>Regulace ventil CHL pro FCU m.č. 2.13</t>
  </si>
  <si>
    <t>Regulace ventil CHL pro FCU m.č. 2.14</t>
  </si>
  <si>
    <t>Regulace ventil CHL pro FCU m.č. 2.19</t>
  </si>
  <si>
    <t>Regulace ventil CHL pro FCU m.č. 2.23</t>
  </si>
  <si>
    <t>2.03FCU1..2</t>
  </si>
  <si>
    <t>2.04FCU1</t>
  </si>
  <si>
    <t>2.07FCU1</t>
  </si>
  <si>
    <t>2.12FCU1</t>
  </si>
  <si>
    <t>2.13FCU1</t>
  </si>
  <si>
    <t>2.14FCU1</t>
  </si>
  <si>
    <t>2.19FCU1</t>
  </si>
  <si>
    <t>2.23FCU1</t>
  </si>
  <si>
    <t>Řízení výkonu FCU m.č. 2.03</t>
  </si>
  <si>
    <t>Řízení výkonu FCU m.č. 2.04</t>
  </si>
  <si>
    <t>Řízení výkonu FCU m.č. 2.05</t>
  </si>
  <si>
    <t>Řízení výkonu FCU m.č. 2.06</t>
  </si>
  <si>
    <t>Řízení výkonu FCU m.č. 2.07</t>
  </si>
  <si>
    <t>Řízení výkonu FCU m.č. 2.08</t>
  </si>
  <si>
    <t>Řízení výkonu FCU m.č. 2.09</t>
  </si>
  <si>
    <t>Řízení výkonu FCU m.č. 2.10</t>
  </si>
  <si>
    <t>Řízení výkonu FCU m.č. 2.11</t>
  </si>
  <si>
    <t>Řízení výkonu FCU m.č. 2.12</t>
  </si>
  <si>
    <t>Řízení výkonu FCU m.č. 2.13</t>
  </si>
  <si>
    <t>Řízení výkonu FCU m.č. 2.14</t>
  </si>
  <si>
    <t>Řízení výkonu FCU m.č. 2.19</t>
  </si>
  <si>
    <t>Řízení výkonu FCU m.č. 2.23</t>
  </si>
  <si>
    <t>Porucha FCU m.č. 2.03</t>
  </si>
  <si>
    <t>Porucha FCU m.č. 2.04</t>
  </si>
  <si>
    <t>Porucha FCU m.č. 2.05</t>
  </si>
  <si>
    <t>Porucha FCU m.č. 2.06</t>
  </si>
  <si>
    <t>Porucha FCU m.č. 2.07</t>
  </si>
  <si>
    <t>Porucha FCU m.č. 2.08</t>
  </si>
  <si>
    <t>Porucha FCU m.č. 2.09</t>
  </si>
  <si>
    <t>Porucha FCU m.č. 2.10</t>
  </si>
  <si>
    <t>Porucha FCU m.č. 2.11</t>
  </si>
  <si>
    <t>Porucha FCU m.č. 2.12</t>
  </si>
  <si>
    <t>Porucha FCU m.č. 2.13</t>
  </si>
  <si>
    <t>Porucha FCU m.č. 2.14</t>
  </si>
  <si>
    <t>Porucha FCU m.č. 2.19</t>
  </si>
  <si>
    <t>Porucha FCU m.č. 2.23</t>
  </si>
  <si>
    <t>Magnetický kontakt okno m.č. 2.03</t>
  </si>
  <si>
    <t>Magnetický kontakt okno m.č. 2.19</t>
  </si>
  <si>
    <t>Magnetický kontakt okno m.č. 2.23</t>
  </si>
  <si>
    <t>2.03MG1..4</t>
  </si>
  <si>
    <t>2.15MG1..2</t>
  </si>
  <si>
    <t>Magnetický kontakt okno m.č. 2.15</t>
  </si>
  <si>
    <t>2.18MG1..2</t>
  </si>
  <si>
    <t>Magnetický kontakt okno m.č. 2.18</t>
  </si>
  <si>
    <t>2.19MG1..2</t>
  </si>
  <si>
    <t>2.23MG1..2</t>
  </si>
  <si>
    <t>Start/Stop FCU m.č. 2.03</t>
  </si>
  <si>
    <t>Start/Stop FCU m.č. 2.04</t>
  </si>
  <si>
    <t>Start/Stop FCU m.č. 2.05</t>
  </si>
  <si>
    <t>Start/Stop FCU m.č. 2.06</t>
  </si>
  <si>
    <t>Start/Stop FCU m.č. 2.07</t>
  </si>
  <si>
    <t>Start/Stop FCU m.č. 2.08</t>
  </si>
  <si>
    <t>Start/Stop FCU m.č. 2.09</t>
  </si>
  <si>
    <t>Start/Stop FCU m.č. 2.10</t>
  </si>
  <si>
    <t>Start/Stop FCU m.č. 2.11</t>
  </si>
  <si>
    <t>Start/Stop FCU m.č. 2.12</t>
  </si>
  <si>
    <t>Start/Stop FCU m.č. 2.13</t>
  </si>
  <si>
    <t>Start/Stop FCU m.č. 2.14</t>
  </si>
  <si>
    <t>Start/Stop FCU m.č. 2.19</t>
  </si>
  <si>
    <t>Start/Stop FCU m.č. 2.23</t>
  </si>
  <si>
    <t>2.20FL1</t>
  </si>
  <si>
    <t>Záplava m.č. 2.20</t>
  </si>
  <si>
    <t>MR2HL0</t>
  </si>
  <si>
    <t>Signalizace poruchy rozv. MR2 (signálka)</t>
  </si>
  <si>
    <t>uvnitř rozvaděče</t>
  </si>
  <si>
    <t>Zap/Vyp rozvaděč MR2</t>
  </si>
  <si>
    <t>Kvitace poruchy rozvaděč MR2</t>
  </si>
  <si>
    <t>Porucha napájení rozvaděč MR2</t>
  </si>
  <si>
    <t>MR2SS0</t>
  </si>
  <si>
    <t>MR2SS1</t>
  </si>
  <si>
    <t>MR2EL0</t>
  </si>
  <si>
    <t>1.06TIC1</t>
  </si>
  <si>
    <t>1.06TIC2</t>
  </si>
  <si>
    <t>1.08TIC1</t>
  </si>
  <si>
    <t>1.10TIC1</t>
  </si>
  <si>
    <t>1.11TIC1</t>
  </si>
  <si>
    <t>1.13TIC1</t>
  </si>
  <si>
    <t>1.14TIC1</t>
  </si>
  <si>
    <t>1.15TIC1</t>
  </si>
  <si>
    <t>1.17TIC1</t>
  </si>
  <si>
    <t>1.18TIC1</t>
  </si>
  <si>
    <t>1.20TH1</t>
  </si>
  <si>
    <t>1.22TIC1</t>
  </si>
  <si>
    <t>1.23TIC1</t>
  </si>
  <si>
    <t>1.24TIC1</t>
  </si>
  <si>
    <t>1.25TIC1</t>
  </si>
  <si>
    <t>1.26TIC1</t>
  </si>
  <si>
    <t>Se.TIC1</t>
  </si>
  <si>
    <t>Teplota prostorová 1 m.č. 1.06</t>
  </si>
  <si>
    <t>Teplota prostorová 2 m.č. 1.06</t>
  </si>
  <si>
    <t>Teplota prostorová m.č. 1.08</t>
  </si>
  <si>
    <t>Teplota prostorová m.č. 1.13</t>
  </si>
  <si>
    <t>Teplota prostorová m.č. 1.14</t>
  </si>
  <si>
    <t>Teplota prostorová m.č. 1.15</t>
  </si>
  <si>
    <t>Teplota prostorová m.č. 1.17</t>
  </si>
  <si>
    <t>Teplota prostorová m.č. 1.18</t>
  </si>
  <si>
    <t>Teplota prostorová m.č. 1.20</t>
  </si>
  <si>
    <t>Vlhkost prostorová m.č. 1.20</t>
  </si>
  <si>
    <t>Teplota prostorová m.č. 1.22</t>
  </si>
  <si>
    <t>Teplota prostorová m.č. 1.23</t>
  </si>
  <si>
    <t>Teplota prostorová m.č. 1.24</t>
  </si>
  <si>
    <t>Teplota prostorová m.č. 1.25</t>
  </si>
  <si>
    <t>Teplota prostorová m.č. 1.26</t>
  </si>
  <si>
    <t>Teplota venkovní sever</t>
  </si>
  <si>
    <t>2.20TIC1</t>
  </si>
  <si>
    <t>2.15TIC1</t>
  </si>
  <si>
    <t>2.16TIC1</t>
  </si>
  <si>
    <t>2.17TIC1</t>
  </si>
  <si>
    <t>2.18TIC1</t>
  </si>
  <si>
    <t>Teplota prostorová m.č. 2.15</t>
  </si>
  <si>
    <t>Teplota prostorová m.č. 2.16</t>
  </si>
  <si>
    <t>Teplota prostorová m.č. 2.17</t>
  </si>
  <si>
    <t>Teplota prostorová m.č. 2.18</t>
  </si>
  <si>
    <t>Teplota prostorová m.č. 2.20</t>
  </si>
  <si>
    <t>Teplota ÚT Aku ÚT horní</t>
  </si>
  <si>
    <t>Teplota ÚT Aku ÚT dolní</t>
  </si>
  <si>
    <t>Teplota CHL Aku CHL horní</t>
  </si>
  <si>
    <t>Teplota CHL Aku CHL dolní</t>
  </si>
  <si>
    <t>Teplota ÚT větev 2.NP PDL</t>
  </si>
  <si>
    <t>Teplota CHL výstup větev FC</t>
  </si>
  <si>
    <t>Teplota CHL vrat větev FC</t>
  </si>
  <si>
    <t>TIC14</t>
  </si>
  <si>
    <t>TIC15</t>
  </si>
  <si>
    <t>Tepota TV zásobník TV horní</t>
  </si>
  <si>
    <t>Tepota TV zásobník TV dolní</t>
  </si>
  <si>
    <t>Teplota TV výstup do objektu</t>
  </si>
  <si>
    <t>Tlak v systému CHL</t>
  </si>
  <si>
    <t>P2</t>
  </si>
  <si>
    <t>Tlak v systému ÚT</t>
  </si>
  <si>
    <t>Regulace ventil ÚT větev 2.NP PDL</t>
  </si>
  <si>
    <t>Porucha čerpadlo ÚT větev 2.NP PDL</t>
  </si>
  <si>
    <t>Chod čerpadlo ÚT větev 2.NP PDL</t>
  </si>
  <si>
    <t>Porucha čerpadlo CHL větev FC</t>
  </si>
  <si>
    <t>Chod čerpadlo CHL větev FC</t>
  </si>
  <si>
    <t>MC4</t>
  </si>
  <si>
    <t>Porucha čerpadlo TV cirkulace</t>
  </si>
  <si>
    <t>Chod čerpadlo TV cirkulace</t>
  </si>
  <si>
    <t>EL01</t>
  </si>
  <si>
    <t>Chod el. ohřev TV</t>
  </si>
  <si>
    <t>YA3</t>
  </si>
  <si>
    <t>1.08FL1</t>
  </si>
  <si>
    <t>Záplava m.č. 1.08</t>
  </si>
  <si>
    <t>Povolení chodu TČ</t>
  </si>
  <si>
    <t>Start/Stop čerpadlo ÚT větev 2.NP PDL</t>
  </si>
  <si>
    <t>Start/Stop čerpadlo CHL větev FC</t>
  </si>
  <si>
    <t>Start/Stop čerpadlo TV cirkulace</t>
  </si>
  <si>
    <t>Optická signalizace konc. CO m.č. 1.06</t>
  </si>
  <si>
    <t>1SS1</t>
  </si>
  <si>
    <t>1SS2</t>
  </si>
  <si>
    <t>Tlačítko 1 provětrání m.č. 1.06</t>
  </si>
  <si>
    <t>Tlačítko 2 provětrání m.č. 1.06</t>
  </si>
  <si>
    <t>2SS1</t>
  </si>
  <si>
    <t>Tlačítko 1/0/AOT provětrání m.č. 1.20 poloha 1</t>
  </si>
  <si>
    <t>Tlačítko 1/0/AOT provětrání m.č. 1.20 poloha AUT</t>
  </si>
  <si>
    <t>1.20FL1</t>
  </si>
  <si>
    <t>Záplava m.č. 1.20</t>
  </si>
  <si>
    <t>4MR1</t>
  </si>
  <si>
    <t>Porucha motor odtah VZT 4</t>
  </si>
  <si>
    <t>SPL21</t>
  </si>
  <si>
    <t>Porucha split m.č. 1.24</t>
  </si>
  <si>
    <t>SPL20</t>
  </si>
  <si>
    <t>Porucha split m.č. 2.20</t>
  </si>
  <si>
    <t>Start/Stop motor odtah VZT 4</t>
  </si>
  <si>
    <t>Blokace chodu split m.č. 1.24</t>
  </si>
  <si>
    <t>7MR1</t>
  </si>
  <si>
    <t>Start/Stop motor odtah VZT 7</t>
  </si>
  <si>
    <t>Porucha motor odtah VZT 7</t>
  </si>
  <si>
    <t>13MR1</t>
  </si>
  <si>
    <t>Chod motor přívod VZT 13</t>
  </si>
  <si>
    <t>Porucha motor přívod VZT 13</t>
  </si>
  <si>
    <t>13dPF1</t>
  </si>
  <si>
    <t>dP filtr přívod VZT 13</t>
  </si>
  <si>
    <t>Řízení výkonu motor přívod VZT 13</t>
  </si>
  <si>
    <t>13TIC1</t>
  </si>
  <si>
    <t>Teplota vstupní VZT 13</t>
  </si>
  <si>
    <t>13MK1</t>
  </si>
  <si>
    <t>13MK2</t>
  </si>
  <si>
    <t>13MK3</t>
  </si>
  <si>
    <t>Start/Stop motor přívod VZT 13</t>
  </si>
  <si>
    <t>Blokace chodu split m.č. 2.20</t>
  </si>
  <si>
    <t>1R1</t>
  </si>
  <si>
    <t>1R2</t>
  </si>
  <si>
    <t>1R3</t>
  </si>
  <si>
    <t>ESIL rozv. 1R1</t>
  </si>
  <si>
    <t>ESIL rozv. 1R2</t>
  </si>
  <si>
    <t>ESIL rozv. 1R3</t>
  </si>
  <si>
    <t>1HL1</t>
  </si>
  <si>
    <t>2HL1</t>
  </si>
  <si>
    <t>Signalizace poruchy VZT 1 (signálka)</t>
  </si>
  <si>
    <t>3HL1</t>
  </si>
  <si>
    <t>Signalizace poruchy VZT 3 (signálka)</t>
  </si>
  <si>
    <t>Signalizace poruchy VZT 2 (signálka)</t>
  </si>
  <si>
    <t>Signalizace poruchy VZT 11 (signálka)</t>
  </si>
  <si>
    <t>11HL1</t>
  </si>
  <si>
    <t>12HL1</t>
  </si>
  <si>
    <t>Signalizace poruchy VZT 12 (signálka)</t>
  </si>
  <si>
    <t>Signalizace poruchy VZT 13 (signálka)</t>
  </si>
  <si>
    <t>13HL1</t>
  </si>
  <si>
    <t>14HL1</t>
  </si>
  <si>
    <t>15HL1</t>
  </si>
  <si>
    <t>Signalizace poruchy VZT 14 (signálka)</t>
  </si>
  <si>
    <t>Signalizace poruchy VZT 15 (signálka)</t>
  </si>
  <si>
    <t>Regulace ventil ÚT otop. těleso m.č. 1.09</t>
  </si>
  <si>
    <t>1.09YA1</t>
  </si>
  <si>
    <t>1.09YA2</t>
  </si>
  <si>
    <t>Regulace ventil CHL pro FCU m.č. 1.09</t>
  </si>
  <si>
    <t>1.09FCU1</t>
  </si>
  <si>
    <t>Řízení výkonu FCU m.č. 1.09</t>
  </si>
  <si>
    <t>1.09MG1</t>
  </si>
  <si>
    <t>Magnetický kontakt okno m.č. 1.09</t>
  </si>
  <si>
    <t>Porucha FCU m.č. 1.09</t>
  </si>
  <si>
    <t>Start/Stop FCU m.č. 1.09</t>
  </si>
  <si>
    <t>1.06FCU1..3</t>
  </si>
  <si>
    <t>1.20FCU1</t>
  </si>
  <si>
    <t>Start/Stop FCU m.č. 1.06</t>
  </si>
  <si>
    <t>Start/Stop FCU m.č. 1.20</t>
  </si>
  <si>
    <t>Porucha FCU m.č. 1.06</t>
  </si>
  <si>
    <t>Porucha FCU m.č. 1.20</t>
  </si>
  <si>
    <t>Řízení výkonu FCU m.č. 1.06</t>
  </si>
  <si>
    <t>Řízení výkonu FCU m.č. 1.20</t>
  </si>
  <si>
    <t>1.06YA1a..3a</t>
  </si>
  <si>
    <t>1.06YA1b..3b</t>
  </si>
  <si>
    <t>1.20YA1a</t>
  </si>
  <si>
    <t>1.20YA1b</t>
  </si>
  <si>
    <t>Regulace ventil ÚT pro FCU m.č. 1.06</t>
  </si>
  <si>
    <t>Regulace ventil CHL pro FCU m.č. 1.06</t>
  </si>
  <si>
    <t>Regulace ventil ÚT pro FCU m.č. 1.20</t>
  </si>
  <si>
    <t>Regulace ventil CHL pro FCU m.č. 1.20</t>
  </si>
  <si>
    <t>1.10YA1</t>
  </si>
  <si>
    <t>1.11YA1</t>
  </si>
  <si>
    <t>Regulace ventil ÚT otop. těleso m.č. 1.10</t>
  </si>
  <si>
    <t>Regulace ventil ÚT otop. těleso m.č. 1.11</t>
  </si>
  <si>
    <t>1.12YA1</t>
  </si>
  <si>
    <t>1.13YA1</t>
  </si>
  <si>
    <t>1.14YA1</t>
  </si>
  <si>
    <t>1.15YA1</t>
  </si>
  <si>
    <t>1.16YA1</t>
  </si>
  <si>
    <t>1.17YA1</t>
  </si>
  <si>
    <t>1.18YA1</t>
  </si>
  <si>
    <t>1.22YA1</t>
  </si>
  <si>
    <t>Regulace ventil ÚT otop. těleso m.č. 1.12</t>
  </si>
  <si>
    <t>Regulace ventil ÚT otop. těleso m.č. 1.13</t>
  </si>
  <si>
    <t>Regulace ventil ÚT otop. těleso m.č. 1.14</t>
  </si>
  <si>
    <t>Regulace ventil ÚT otop. těleso m.č. 1.15</t>
  </si>
  <si>
    <t>Regulace ventil ÚT otop. těleso m.č. 1.16</t>
  </si>
  <si>
    <t>Regulace ventil ÚT otop. těleso m.č. 1.17</t>
  </si>
  <si>
    <t>Regulace ventil ÚT otop. těleso m.č. 1.18</t>
  </si>
  <si>
    <t>Regulace ventil ÚT otop. těleso m.č. 1.22</t>
  </si>
  <si>
    <t>1.10MG1</t>
  </si>
  <si>
    <t>1.11MG1</t>
  </si>
  <si>
    <t>1.12MG1</t>
  </si>
  <si>
    <t>1.13MG1</t>
  </si>
  <si>
    <t>1.14MG1</t>
  </si>
  <si>
    <t>1.16MG1..2</t>
  </si>
  <si>
    <t>1.17MG1..2</t>
  </si>
  <si>
    <t>1.18MG1..2</t>
  </si>
  <si>
    <t>1.22MG1..2</t>
  </si>
  <si>
    <t>Magnetický kontakt okno m.č. 1.10</t>
  </si>
  <si>
    <t>Magnetický kontakt okno m.č. 1.11</t>
  </si>
  <si>
    <t>Magnetický kontakt okno m.č. 1.12</t>
  </si>
  <si>
    <t>Magnetický kontakt okno m.č. 1.13</t>
  </si>
  <si>
    <t>Magnetický kontakt okno m.č. 1.14</t>
  </si>
  <si>
    <t>Magnetický kontakt okno m.č. 1.16</t>
  </si>
  <si>
    <t>Magnetický kontakt okno m.č. 1.17</t>
  </si>
  <si>
    <t>Magnetický kontakt okno m.č. 1.18</t>
  </si>
  <si>
    <t>Magnetický kontakt okno m.č. 1.22</t>
  </si>
  <si>
    <t>Regulace klapka vstup VZT 13</t>
  </si>
  <si>
    <t>Regulace klapka cirkulace VZT 13</t>
  </si>
  <si>
    <t>Regulace klapka odtah VZT 13</t>
  </si>
  <si>
    <t>2.25TIC1</t>
  </si>
  <si>
    <t>2.26TIC1</t>
  </si>
  <si>
    <t>Teplota prostorová m.č. 2.25</t>
  </si>
  <si>
    <t>Teplota prostorová m.č. 2.26</t>
  </si>
  <si>
    <t>DOP1</t>
  </si>
  <si>
    <t>DOP2</t>
  </si>
  <si>
    <t>Porucha automatická dopouštěcí stanice 1 m.č. 1.08</t>
  </si>
  <si>
    <t>Porucha automatická dopouštěcí stanice 2 m.č. 1.08</t>
  </si>
  <si>
    <t>Výška hladiny retence</t>
  </si>
  <si>
    <t>RET1</t>
  </si>
  <si>
    <t>VIRTUÁLNÍ D.B.</t>
  </si>
  <si>
    <t>2.03OVL1</t>
  </si>
  <si>
    <t>Nástěnný ovladač - měřená teplota</t>
  </si>
  <si>
    <t>Nástěnný ovladač - žádaná teplota</t>
  </si>
  <si>
    <t>Nástěnný ovladač - režim</t>
  </si>
  <si>
    <t>Nástěnný ovladač - obsazenost</t>
  </si>
  <si>
    <t>Nástěnný ovladač - porucha</t>
  </si>
  <si>
    <t>2.04OVL1</t>
  </si>
  <si>
    <t>2.05OVL1</t>
  </si>
  <si>
    <t>2.06OVL1</t>
  </si>
  <si>
    <t>2.07OVL1</t>
  </si>
  <si>
    <t>2.08OVL1</t>
  </si>
  <si>
    <t>2.09OVL1</t>
  </si>
  <si>
    <t>2.10OVL1</t>
  </si>
  <si>
    <t>2.11OVL1</t>
  </si>
  <si>
    <t>2.12OVL1</t>
  </si>
  <si>
    <t>2.13OVL1</t>
  </si>
  <si>
    <t>2.14OVL1</t>
  </si>
  <si>
    <t>2.15OVL1</t>
  </si>
  <si>
    <t>2.18OVL1</t>
  </si>
  <si>
    <t>2.19OVL1</t>
  </si>
  <si>
    <t>2.20aOVL1</t>
  </si>
  <si>
    <t>2.23OVL1</t>
  </si>
  <si>
    <t>2.24OVL1</t>
  </si>
  <si>
    <t>1.09OVL1</t>
  </si>
  <si>
    <t>DIESEL</t>
  </si>
  <si>
    <t>Stav 1</t>
  </si>
  <si>
    <t>Stav 2</t>
  </si>
  <si>
    <t>Stav 3</t>
  </si>
  <si>
    <t>Stav 4</t>
  </si>
  <si>
    <t>Stav 5</t>
  </si>
  <si>
    <t>Stav 6</t>
  </si>
  <si>
    <t>Stav 7</t>
  </si>
  <si>
    <t>Stav 8</t>
  </si>
  <si>
    <t>Stav 9</t>
  </si>
  <si>
    <t>Stav 10</t>
  </si>
  <si>
    <t>Stav 11</t>
  </si>
  <si>
    <t>Stav 12</t>
  </si>
  <si>
    <t>Stav 13</t>
  </si>
  <si>
    <t>Stav 14</t>
  </si>
  <si>
    <t>Stav 15</t>
  </si>
  <si>
    <t>Tepelné čerpadlo</t>
  </si>
  <si>
    <t>Stav 16</t>
  </si>
  <si>
    <t>Stav 17</t>
  </si>
  <si>
    <t>Stav 18</t>
  </si>
  <si>
    <t>Stav 19</t>
  </si>
  <si>
    <t>Stav 20</t>
  </si>
  <si>
    <t>Povel 1</t>
  </si>
  <si>
    <t>Povel 2</t>
  </si>
  <si>
    <t>Povel 3</t>
  </si>
  <si>
    <t>Povel 4</t>
  </si>
  <si>
    <t>Povel 5</t>
  </si>
  <si>
    <t>FVE</t>
  </si>
  <si>
    <t>spotřeba</t>
  </si>
  <si>
    <t>Vodoměr 2</t>
  </si>
  <si>
    <t>Vodoměr 1</t>
  </si>
  <si>
    <t>Elektroměr 1</t>
  </si>
  <si>
    <t>napětí L1</t>
  </si>
  <si>
    <t>napětí L2</t>
  </si>
  <si>
    <t>napětí L3</t>
  </si>
  <si>
    <t>proud L1</t>
  </si>
  <si>
    <t>proud L2</t>
  </si>
  <si>
    <t>proud L3</t>
  </si>
  <si>
    <t>výkon L1</t>
  </si>
  <si>
    <t>výkon L2</t>
  </si>
  <si>
    <t>výkon L3</t>
  </si>
  <si>
    <t>spotřeba aktuální</t>
  </si>
  <si>
    <t>frekvence</t>
  </si>
  <si>
    <t>Elektroměr 2</t>
  </si>
  <si>
    <t>VZT 2</t>
  </si>
  <si>
    <t>I. stupeň koncentrace CO garáže</t>
  </si>
  <si>
    <t>VZT 3</t>
  </si>
  <si>
    <t>Zvýšená vlhkost</t>
  </si>
  <si>
    <t>Povel ZAP od místního ovladače</t>
  </si>
  <si>
    <t>Povel VYP od místního ovladače</t>
  </si>
  <si>
    <t>Teplota ÚT výstup plyn. kotel</t>
  </si>
  <si>
    <t>Teplota ÚT vrat plyn. kotel</t>
  </si>
  <si>
    <t>Teplota ÚT větev 1.NP OT+FC</t>
  </si>
  <si>
    <t>P3</t>
  </si>
  <si>
    <t>Tlak primární okruh TČ</t>
  </si>
  <si>
    <t>TIC16</t>
  </si>
  <si>
    <t>TIC17</t>
  </si>
  <si>
    <t>TIC18</t>
  </si>
  <si>
    <t>TIC19</t>
  </si>
  <si>
    <t>TIC20</t>
  </si>
  <si>
    <t>TIC21</t>
  </si>
  <si>
    <t>Teplota výstup z vrtů</t>
  </si>
  <si>
    <t>Teplota vrat do vrtů</t>
  </si>
  <si>
    <t>Teplota přívod z vrtů za výměníkem ÚT</t>
  </si>
  <si>
    <t>Teplota vrat do vrtů za výměníkem ÚT</t>
  </si>
  <si>
    <t>Teplota přívod do aku CHL</t>
  </si>
  <si>
    <t>Teplota vrat ze z aku CHL</t>
  </si>
  <si>
    <t>Start/Stop čerpadlo ÚT větev 1.NP OT+FC</t>
  </si>
  <si>
    <t>Porucha čerpadlo ÚT větev 1.NP OT+FC</t>
  </si>
  <si>
    <t>Chod čerpadlo ÚT větev 1.NP OT+FC</t>
  </si>
  <si>
    <t>Povolení chodu plyn. kotel</t>
  </si>
  <si>
    <t>Chod plyn. kotel</t>
  </si>
  <si>
    <t>Porucha plyn. kotel</t>
  </si>
  <si>
    <t>Řízení výkonu plyn. kotel</t>
  </si>
  <si>
    <t>Ventil CHL do vrtů poloha OTV</t>
  </si>
  <si>
    <t>Ventil CHL do vrtů poloha ZAV</t>
  </si>
  <si>
    <t>Ventil CHL z vrtů poloha OTV</t>
  </si>
  <si>
    <t>Ventil CHL z vrtů poloha ZAV</t>
  </si>
  <si>
    <t>Ventil ÚT z vrtů poloha OTV</t>
  </si>
  <si>
    <t>Ventil ÚT z vrtů poloha ZAV</t>
  </si>
  <si>
    <t>YA4</t>
  </si>
  <si>
    <t>Ventil nabíjení zásobníků ÚT/TUV poloha OTV</t>
  </si>
  <si>
    <t>Ventil nabíjení zásobníků ÚT/TUV poloha ZAV</t>
  </si>
  <si>
    <t>YA5</t>
  </si>
  <si>
    <t>Ventil u plyn. kotle poloha OTV</t>
  </si>
  <si>
    <t>Ventil u plyn. kotle poloha ZAV</t>
  </si>
  <si>
    <t>Modbus-RTU</t>
  </si>
  <si>
    <t>Panel Bus</t>
  </si>
  <si>
    <t>Bacnet MS/TP</t>
  </si>
  <si>
    <t>Bacnet-IP</t>
  </si>
  <si>
    <t>N-ADV-133-H-C</t>
  </si>
  <si>
    <t>RS485-1</t>
  </si>
  <si>
    <t>RS485-2</t>
  </si>
  <si>
    <t>RS485-3</t>
  </si>
  <si>
    <t>RS485-R</t>
  </si>
  <si>
    <t>I/O moduly</t>
  </si>
  <si>
    <t>ETH-1</t>
  </si>
  <si>
    <t>Technologická datová síť</t>
  </si>
  <si>
    <t>ETH-2-1</t>
  </si>
  <si>
    <t>ETH-2-2</t>
  </si>
  <si>
    <t>ETH-2-3</t>
  </si>
  <si>
    <t/>
  </si>
  <si>
    <t>PU1</t>
  </si>
  <si>
    <t>kontakt</t>
  </si>
  <si>
    <t>VSTUP</t>
  </si>
  <si>
    <t>VÝSTUP</t>
  </si>
  <si>
    <t>IO-16UIO-S-P/1</t>
  </si>
  <si>
    <t>IO1</t>
  </si>
  <si>
    <t>IO2</t>
  </si>
  <si>
    <t>IO3</t>
  </si>
  <si>
    <t>IO4</t>
  </si>
  <si>
    <t>IO5</t>
  </si>
  <si>
    <t>IO6</t>
  </si>
  <si>
    <t>IO7</t>
  </si>
  <si>
    <t>IO8</t>
  </si>
  <si>
    <t>IO9</t>
  </si>
  <si>
    <t>IO10</t>
  </si>
  <si>
    <t>IO11</t>
  </si>
  <si>
    <t>IO12</t>
  </si>
  <si>
    <t>IO13</t>
  </si>
  <si>
    <t>IO14</t>
  </si>
  <si>
    <t>IO15</t>
  </si>
  <si>
    <t>IO16</t>
  </si>
  <si>
    <t>N-ADV-133-H-C/1</t>
  </si>
  <si>
    <t>PDI1</t>
  </si>
  <si>
    <t>IO-16DI-S-P/1</t>
  </si>
  <si>
    <t>DI1</t>
  </si>
  <si>
    <t>DI2</t>
  </si>
  <si>
    <t>DI3</t>
  </si>
  <si>
    <t>DI4</t>
  </si>
  <si>
    <t>DI5</t>
  </si>
  <si>
    <t>DI6</t>
  </si>
  <si>
    <t>DI7</t>
  </si>
  <si>
    <t>DI8</t>
  </si>
  <si>
    <t>DI9</t>
  </si>
  <si>
    <t>DI10</t>
  </si>
  <si>
    <t>DI11</t>
  </si>
  <si>
    <t>DI12</t>
  </si>
  <si>
    <t>DI13</t>
  </si>
  <si>
    <t>DI14</t>
  </si>
  <si>
    <t>DI15</t>
  </si>
  <si>
    <t>DI16</t>
  </si>
  <si>
    <t>PDO1</t>
  </si>
  <si>
    <t>RDO</t>
  </si>
  <si>
    <t>3-poloh.</t>
  </si>
  <si>
    <t>IO-8DOR-S-P/1</t>
  </si>
  <si>
    <t>Rel7</t>
  </si>
  <si>
    <t>Rel8</t>
  </si>
  <si>
    <t>IO-16UIO-S-P</t>
  </si>
  <si>
    <t>VA  (105mm)</t>
  </si>
  <si>
    <t>IO-16DI-S-P</t>
  </si>
  <si>
    <t>zbývá</t>
  </si>
  <si>
    <t>IO-8DOR-S-P</t>
  </si>
  <si>
    <t>pudorys</t>
  </si>
  <si>
    <t>rozvaděč</t>
  </si>
  <si>
    <t>celkový odběr</t>
  </si>
  <si>
    <t>IO</t>
  </si>
  <si>
    <t>EL02</t>
  </si>
  <si>
    <t>Start/Stop el. ohřev ÚT</t>
  </si>
  <si>
    <t>Chod el. ohřev ÚT</t>
  </si>
  <si>
    <t>Porucha el. ohřev ÚT</t>
  </si>
  <si>
    <t>N-ADV-133-H-C/2</t>
  </si>
  <si>
    <t>PDI2</t>
  </si>
  <si>
    <t>IO-16DI-S-P/2</t>
  </si>
  <si>
    <t>PDI3</t>
  </si>
  <si>
    <t>IO-16DI-S-P/3</t>
  </si>
  <si>
    <t>PU2</t>
  </si>
  <si>
    <t>IO-16UIO-S-P/2</t>
  </si>
  <si>
    <t>PU3</t>
  </si>
  <si>
    <t>IO-16UIO-S-P/3</t>
  </si>
  <si>
    <t>PU4</t>
  </si>
  <si>
    <t>IO-16UIO-S-P/4</t>
  </si>
  <si>
    <t>PU5</t>
  </si>
  <si>
    <t>IO-16UIO-S-P/5</t>
  </si>
  <si>
    <t>PDO2</t>
  </si>
  <si>
    <t>IO-8DOR-S-P/2</t>
  </si>
  <si>
    <t>PDO3</t>
  </si>
  <si>
    <t>IO-8DOR-S-P/3</t>
  </si>
  <si>
    <t>PDI4</t>
  </si>
  <si>
    <t>IO-16DI-S-P/4</t>
  </si>
  <si>
    <t>PDI5</t>
  </si>
  <si>
    <t>IO-16DI-S-P/5</t>
  </si>
  <si>
    <t>IO-16DI-S-P/6</t>
  </si>
  <si>
    <t>PDI6</t>
  </si>
  <si>
    <t>PU6</t>
  </si>
  <si>
    <t>IO-16UIO-S-P/6</t>
  </si>
  <si>
    <t>PDO4</t>
  </si>
  <si>
    <t>IO-8DOR-S-P/4</t>
  </si>
  <si>
    <t>PDO5</t>
  </si>
  <si>
    <t>IO-8DOR-S-P/5</t>
  </si>
  <si>
    <t>UPS</t>
  </si>
  <si>
    <t>Porucha UPS</t>
  </si>
  <si>
    <t>2.21FCU1</t>
  </si>
  <si>
    <t>2.20aFCU1</t>
  </si>
  <si>
    <t>Porucha FCU m.č. 2.20a</t>
  </si>
  <si>
    <t>Porucha FCU m.č. 2.21</t>
  </si>
  <si>
    <t>2.20aMG1..2</t>
  </si>
  <si>
    <t>2.21MG1..2</t>
  </si>
  <si>
    <t>Magnetický kontakt okno m.č. 2.20a</t>
  </si>
  <si>
    <t>Magnetický kontakt okno m.č. 2.21</t>
  </si>
  <si>
    <t>2.20aYA1</t>
  </si>
  <si>
    <t>2.21YA1</t>
  </si>
  <si>
    <t>Regulace ventil CHL pro FCU m.č. 2.20a</t>
  </si>
  <si>
    <t>Regulace ventil CHL pro FCU m.č. 2.21</t>
  </si>
  <si>
    <t>Řízení výkonu FCU m.č. 2.20a</t>
  </si>
  <si>
    <t>Řízení výkonu FCU m.č. 2.21</t>
  </si>
  <si>
    <t>Start/Stop FCU m.č. 2.20a</t>
  </si>
  <si>
    <t>Start/Stop FCU m.č. 2.21</t>
  </si>
  <si>
    <t>Magnetický kontakt okno m.č. 2.04</t>
  </si>
  <si>
    <t>2.04MG1..4</t>
  </si>
  <si>
    <t>2.05MG1..2</t>
  </si>
  <si>
    <t>2.06MG1..2</t>
  </si>
  <si>
    <t>2.07MG1..2</t>
  </si>
  <si>
    <t>2.08MG1..2</t>
  </si>
  <si>
    <t>2.09MG1..2</t>
  </si>
  <si>
    <t>2.10MG1..2</t>
  </si>
  <si>
    <t>Magnetický kontakt okno m.č. 2.05</t>
  </si>
  <si>
    <t>Magnetický kontakt okno m.č. 2.06</t>
  </si>
  <si>
    <t>Magnetický kontakt okno m.č. 2.07</t>
  </si>
  <si>
    <t>Magnetický kontakt okno m.č. 2.08</t>
  </si>
  <si>
    <t>Magnetický kontakt okno m.č. 2.09</t>
  </si>
  <si>
    <t>Magnetický kontakt okno m.č. 2.10</t>
  </si>
  <si>
    <t>2.11MG1..2</t>
  </si>
  <si>
    <t>2.12MG1..2</t>
  </si>
  <si>
    <t>Magnetický kontakt okno m.č. 2.11</t>
  </si>
  <si>
    <t>Magnetický kontakt okno m.č. 2.12</t>
  </si>
  <si>
    <t>2.13MG1..2</t>
  </si>
  <si>
    <t>2.14MG1..2</t>
  </si>
  <si>
    <t>Magnetický kontakt okno m.č. 2.13</t>
  </si>
  <si>
    <t>Magnetický kontakt okno m.č. 2.14</t>
  </si>
  <si>
    <t>13TIC2</t>
  </si>
  <si>
    <t>Teplota výstupní VZT 13</t>
  </si>
  <si>
    <t>ESIL rozv. RH</t>
  </si>
  <si>
    <t>Signalizace hl. vypínač síť</t>
  </si>
  <si>
    <t>Signalizace hl. vypínač síť - topení</t>
  </si>
  <si>
    <t>Signalizace hl. vypínač DA</t>
  </si>
  <si>
    <t>RH</t>
  </si>
  <si>
    <t>Signalizace polohy přepínač sítí DA-síť</t>
  </si>
  <si>
    <t>Signalizace polohy přepínač sítí DA-síť topení</t>
  </si>
  <si>
    <t>Signalizace poruchy přep. ochrana</t>
  </si>
  <si>
    <t>Signalizace polohy přepínač sítí UPS-DA</t>
  </si>
  <si>
    <t>Signalizace jističe rozv. MR1 (DA)</t>
  </si>
  <si>
    <t>Signalizace jističe rozv. 1R1</t>
  </si>
  <si>
    <t>Signalizace jističe rozv. 1R2 (DA)</t>
  </si>
  <si>
    <t>Signalizace jističe rozv. 1R2 (UPS)</t>
  </si>
  <si>
    <t>Signalizace jističe rozv. 1R3 (DA)</t>
  </si>
  <si>
    <t>Signalizace jističe rozv. 1R3 (UPS)</t>
  </si>
  <si>
    <t>Signalizace jističe rozv. 1R4</t>
  </si>
  <si>
    <t>Signalizace jističe rozv. 1TBB1</t>
  </si>
  <si>
    <t>Signalizace jističe rozv. 2TBB1</t>
  </si>
  <si>
    <t>Signalizace jističe rozv. 2TBB2</t>
  </si>
  <si>
    <t>Signalizace jističe rozv. MR2 (DA)</t>
  </si>
  <si>
    <t>Signalizace poruchy přep. ochrana MR1</t>
  </si>
  <si>
    <t>Signalizace poruchy přep. ochrana MR2</t>
  </si>
  <si>
    <t>Signalizace poruchy přep. ochrana RSPD1</t>
  </si>
  <si>
    <t>Signalizace poruchy přep. ochrana RSPD2</t>
  </si>
  <si>
    <t>OSV1</t>
  </si>
  <si>
    <t>OSV2</t>
  </si>
  <si>
    <t>Zap/Vyp areálové osvětlení fasády</t>
  </si>
  <si>
    <t>Zap/Vyp areálové osvětlení příjezd</t>
  </si>
  <si>
    <t>Povolení chodu čerpadlo v retenci</t>
  </si>
  <si>
    <t>Povolení chodu čerpadlo ve studni</t>
  </si>
  <si>
    <t>Porucha čerpadlo v retenci</t>
  </si>
  <si>
    <t>Porucha čerpadlo ve studni</t>
  </si>
  <si>
    <t>PDI7</t>
  </si>
  <si>
    <t>IO-16DI-S-P/7</t>
  </si>
  <si>
    <t>PDO6</t>
  </si>
  <si>
    <t>IO-8DOR-S-P/6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</si>
</sst>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0" x14ac:knownFonts="1">
    <font>
      <sz val="10"/>
      <name val="Arial"/>
      <charset val="238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6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</font>
    <font>
      <sz val="12"/>
      <name val="Calibri"/>
      <family val="2"/>
      <charset val="238"/>
      <scheme val="minor"/>
    </font>
    <font>
      <sz val="10"/>
      <color theme="0" tint="-0.499984740745262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9" fontId="17" fillId="0" borderId="0" applyFont="0" applyFill="0" applyBorder="0" applyAlignment="0" applyProtection="0"/>
    <xf numFmtId="0" fontId="8" fillId="0" borderId="0"/>
  </cellStyleXfs>
  <cellXfs count="15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9" fillId="0" borderId="21" xfId="1" applyFont="1" applyBorder="1"/>
    <xf numFmtId="0" fontId="9" fillId="0" borderId="0" xfId="1" applyFont="1"/>
    <xf numFmtId="0" fontId="9" fillId="0" borderId="0" xfId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9" fillId="0" borderId="22" xfId="1" applyFont="1" applyBorder="1"/>
    <xf numFmtId="0" fontId="2" fillId="0" borderId="0" xfId="0" applyFont="1" applyAlignment="1">
      <alignment horizontal="center" vertical="center"/>
    </xf>
    <xf numFmtId="0" fontId="8" fillId="0" borderId="0" xfId="0" applyFont="1"/>
    <xf numFmtId="0" fontId="6" fillId="0" borderId="0" xfId="0" applyFont="1" applyAlignment="1">
      <alignment horizontal="center" vertical="center" textRotation="90"/>
    </xf>
    <xf numFmtId="0" fontId="4" fillId="0" borderId="0" xfId="0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12" xfId="1" applyFont="1" applyBorder="1" applyAlignment="1">
      <alignment vertical="center"/>
    </xf>
    <xf numFmtId="0" fontId="2" fillId="0" borderId="4" xfId="1" applyFont="1" applyBorder="1" applyAlignment="1">
      <alignment vertical="center"/>
    </xf>
    <xf numFmtId="0" fontId="2" fillId="0" borderId="11" xfId="1" applyFont="1" applyBorder="1" applyAlignment="1">
      <alignment vertical="center"/>
    </xf>
    <xf numFmtId="49" fontId="7" fillId="2" borderId="0" xfId="1" applyNumberFormat="1" applyFont="1" applyFill="1" applyAlignment="1">
      <alignment horizontal="center" vertical="center"/>
    </xf>
    <xf numFmtId="0" fontId="12" fillId="0" borderId="0" xfId="0" applyFont="1" applyAlignment="1">
      <alignment horizontal="center" vertical="center" textRotation="90"/>
    </xf>
    <xf numFmtId="0" fontId="6" fillId="0" borderId="0" xfId="0" applyFont="1" applyAlignment="1">
      <alignment horizontal="left" vertical="center"/>
    </xf>
    <xf numFmtId="49" fontId="15" fillId="2" borderId="0" xfId="1" applyNumberFormat="1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pivotButton="1"/>
    <xf numFmtId="0" fontId="2" fillId="0" borderId="0" xfId="0" pivotButton="1" applyFont="1"/>
    <xf numFmtId="0" fontId="11" fillId="0" borderId="0" xfId="0" pivotButton="1" applyFont="1" applyAlignment="1">
      <alignment horizontal="center"/>
    </xf>
    <xf numFmtId="0" fontId="11" fillId="0" borderId="0" xfId="0" pivotButton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5" fillId="0" borderId="15" xfId="3" applyFont="1" applyBorder="1" applyAlignment="1">
      <alignment horizontal="center" vertical="center" textRotation="90"/>
    </xf>
    <xf numFmtId="0" fontId="5" fillId="0" borderId="23" xfId="3" applyFont="1" applyBorder="1" applyAlignment="1">
      <alignment horizontal="center" vertical="center" textRotation="90"/>
    </xf>
    <xf numFmtId="0" fontId="5" fillId="0" borderId="16" xfId="3" applyFont="1" applyBorder="1" applyAlignment="1">
      <alignment horizontal="center" vertical="center" textRotation="90"/>
    </xf>
    <xf numFmtId="0" fontId="3" fillId="0" borderId="21" xfId="1" applyFont="1" applyBorder="1" applyAlignment="1">
      <alignment horizontal="left" vertical="center" indent="1"/>
    </xf>
    <xf numFmtId="0" fontId="4" fillId="4" borderId="13" xfId="1" applyFont="1" applyFill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7" fillId="0" borderId="13" xfId="1" applyFont="1" applyBorder="1" applyAlignment="1">
      <alignment horizontal="left" vertical="center" indent="1"/>
    </xf>
    <xf numFmtId="0" fontId="2" fillId="0" borderId="13" xfId="1" applyFont="1" applyBorder="1" applyAlignment="1">
      <alignment vertical="center"/>
    </xf>
    <xf numFmtId="0" fontId="19" fillId="0" borderId="17" xfId="1" applyFont="1" applyBorder="1" applyAlignment="1">
      <alignment horizontal="left" vertical="center"/>
    </xf>
    <xf numFmtId="0" fontId="2" fillId="0" borderId="0" xfId="1" applyFont="1" applyAlignment="1">
      <alignment horizontal="left"/>
    </xf>
    <xf numFmtId="0" fontId="4" fillId="4" borderId="4" xfId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7" fillId="0" borderId="4" xfId="1" applyFont="1" applyBorder="1" applyAlignment="1">
      <alignment horizontal="left" vertical="center" indent="1"/>
    </xf>
    <xf numFmtId="0" fontId="19" fillId="0" borderId="14" xfId="1" applyFont="1" applyBorder="1" applyAlignment="1">
      <alignment horizontal="left" vertical="center"/>
    </xf>
    <xf numFmtId="0" fontId="4" fillId="4" borderId="11" xfId="1" applyFont="1" applyFill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7" fillId="0" borderId="11" xfId="1" applyFont="1" applyBorder="1" applyAlignment="1">
      <alignment horizontal="left" vertical="center" indent="1"/>
    </xf>
    <xf numFmtId="0" fontId="19" fillId="0" borderId="11" xfId="1" applyFont="1" applyBorder="1" applyAlignment="1">
      <alignment horizontal="left" vertical="center"/>
    </xf>
    <xf numFmtId="0" fontId="4" fillId="4" borderId="31" xfId="1" applyFont="1" applyFill="1" applyBorder="1" applyAlignment="1">
      <alignment horizontal="center" vertical="center"/>
    </xf>
    <xf numFmtId="0" fontId="4" fillId="0" borderId="32" xfId="1" applyFont="1" applyBorder="1" applyAlignment="1">
      <alignment horizontal="center" vertical="center"/>
    </xf>
    <xf numFmtId="0" fontId="4" fillId="0" borderId="33" xfId="1" applyFont="1" applyBorder="1" applyAlignment="1">
      <alignment horizontal="center" vertical="center"/>
    </xf>
    <xf numFmtId="0" fontId="4" fillId="0" borderId="34" xfId="1" applyFont="1" applyBorder="1" applyAlignment="1">
      <alignment horizontal="center" vertical="center"/>
    </xf>
    <xf numFmtId="0" fontId="7" fillId="0" borderId="31" xfId="1" applyFont="1" applyBorder="1" applyAlignment="1">
      <alignment horizontal="left" vertical="center" indent="1"/>
    </xf>
    <xf numFmtId="0" fontId="2" fillId="0" borderId="31" xfId="1" applyFont="1" applyBorder="1" applyAlignment="1">
      <alignment vertical="center"/>
    </xf>
    <xf numFmtId="0" fontId="19" fillId="0" borderId="18" xfId="1" applyFont="1" applyBorder="1" applyAlignment="1">
      <alignment horizontal="left" vertical="center"/>
    </xf>
    <xf numFmtId="49" fontId="7" fillId="0" borderId="11" xfId="1" applyNumberFormat="1" applyFont="1" applyBorder="1" applyAlignment="1">
      <alignment horizontal="left" vertical="center" indent="1"/>
    </xf>
    <xf numFmtId="49" fontId="2" fillId="0" borderId="0" xfId="1" applyNumberFormat="1" applyFont="1" applyAlignment="1">
      <alignment horizontal="left" indent="1"/>
    </xf>
    <xf numFmtId="0" fontId="5" fillId="0" borderId="15" xfId="1" applyFont="1" applyBorder="1" applyAlignment="1">
      <alignment horizontal="center" vertical="center" textRotation="90"/>
    </xf>
    <xf numFmtId="0" fontId="5" fillId="0" borderId="23" xfId="1" applyFont="1" applyBorder="1" applyAlignment="1">
      <alignment horizontal="center" vertical="center" textRotation="90"/>
    </xf>
    <xf numFmtId="0" fontId="5" fillId="0" borderId="16" xfId="1" applyFont="1" applyBorder="1" applyAlignment="1">
      <alignment horizontal="center" vertical="center" textRotation="90"/>
    </xf>
    <xf numFmtId="0" fontId="4" fillId="4" borderId="13" xfId="1" applyFont="1" applyFill="1" applyBorder="1" applyAlignment="1">
      <alignment horizontal="left" vertical="center" indent="1"/>
    </xf>
    <xf numFmtId="0" fontId="4" fillId="4" borderId="4" xfId="1" applyFont="1" applyFill="1" applyBorder="1" applyAlignment="1">
      <alignment horizontal="left" vertical="center" indent="1"/>
    </xf>
    <xf numFmtId="0" fontId="4" fillId="4" borderId="11" xfId="1" applyFont="1" applyFill="1" applyBorder="1" applyAlignment="1">
      <alignment horizontal="left" vertical="center" indent="1"/>
    </xf>
    <xf numFmtId="0" fontId="4" fillId="4" borderId="31" xfId="1" applyFont="1" applyFill="1" applyBorder="1" applyAlignment="1">
      <alignment horizontal="left" vertical="center" indent="1"/>
    </xf>
    <xf numFmtId="0" fontId="2" fillId="0" borderId="24" xfId="1" applyFont="1" applyBorder="1"/>
    <xf numFmtId="0" fontId="2" fillId="0" borderId="20" xfId="1" applyFont="1" applyBorder="1"/>
    <xf numFmtId="0" fontId="2" fillId="0" borderId="19" xfId="1" applyFont="1" applyBorder="1"/>
    <xf numFmtId="0" fontId="2" fillId="0" borderId="27" xfId="1" applyFont="1" applyBorder="1" applyAlignment="1">
      <alignment horizontal="left" indent="1"/>
    </xf>
    <xf numFmtId="0" fontId="2" fillId="0" borderId="0" xfId="1" applyFont="1"/>
    <xf numFmtId="0" fontId="2" fillId="0" borderId="20" xfId="1" applyFont="1" applyBorder="1" applyAlignment="1">
      <alignment horizontal="center"/>
    </xf>
    <xf numFmtId="0" fontId="2" fillId="0" borderId="19" xfId="1" applyFont="1" applyBorder="1" applyAlignment="1">
      <alignment horizontal="center"/>
    </xf>
    <xf numFmtId="0" fontId="2" fillId="0" borderId="27" xfId="1" applyFont="1" applyBorder="1" applyAlignment="1">
      <alignment horizontal="center"/>
    </xf>
    <xf numFmtId="0" fontId="8" fillId="0" borderId="0" xfId="1"/>
    <xf numFmtId="0" fontId="2" fillId="0" borderId="28" xfId="1" applyFont="1" applyBorder="1" applyAlignment="1">
      <alignment horizontal="center"/>
    </xf>
    <xf numFmtId="0" fontId="2" fillId="0" borderId="26" xfId="1" applyFont="1" applyBorder="1" applyAlignment="1">
      <alignment horizontal="center"/>
    </xf>
    <xf numFmtId="0" fontId="2" fillId="0" borderId="28" xfId="1" applyFont="1" applyBorder="1"/>
    <xf numFmtId="0" fontId="2" fillId="0" borderId="26" xfId="1" applyFont="1" applyBorder="1" applyAlignment="1">
      <alignment horizontal="left" indent="1"/>
    </xf>
    <xf numFmtId="0" fontId="2" fillId="0" borderId="29" xfId="1" applyFont="1" applyBorder="1" applyAlignment="1">
      <alignment horizontal="center"/>
    </xf>
    <xf numFmtId="0" fontId="2" fillId="0" borderId="25" xfId="1" applyFont="1" applyBorder="1" applyAlignment="1">
      <alignment horizontal="center"/>
    </xf>
    <xf numFmtId="0" fontId="2" fillId="0" borderId="30" xfId="1" applyFont="1" applyBorder="1" applyAlignment="1">
      <alignment horizontal="center"/>
    </xf>
    <xf numFmtId="0" fontId="9" fillId="0" borderId="29" xfId="1" applyFont="1" applyBorder="1"/>
    <xf numFmtId="0" fontId="2" fillId="0" borderId="30" xfId="1" applyFont="1" applyBorder="1" applyAlignment="1">
      <alignment horizontal="center" vertical="center"/>
    </xf>
    <xf numFmtId="0" fontId="2" fillId="0" borderId="29" xfId="1" applyFont="1" applyBorder="1"/>
    <xf numFmtId="0" fontId="2" fillId="0" borderId="25" xfId="1" applyFont="1" applyBorder="1"/>
    <xf numFmtId="0" fontId="2" fillId="0" borderId="30" xfId="1" applyFont="1" applyBorder="1" applyAlignment="1">
      <alignment horizontal="left" indent="1"/>
    </xf>
    <xf numFmtId="0" fontId="9" fillId="0" borderId="17" xfId="1" applyFont="1" applyBorder="1"/>
    <xf numFmtId="0" fontId="2" fillId="0" borderId="0" xfId="1" applyFont="1" applyAlignment="1">
      <alignment horizontal="right"/>
    </xf>
    <xf numFmtId="0" fontId="6" fillId="0" borderId="0" xfId="1" applyFont="1" applyAlignment="1">
      <alignment horizontal="left" indent="1"/>
    </xf>
    <xf numFmtId="0" fontId="6" fillId="0" borderId="0" xfId="1" applyFont="1"/>
    <xf numFmtId="0" fontId="2" fillId="2" borderId="0" xfId="1" applyFont="1" applyFill="1" applyAlignment="1">
      <alignment horizontal="left" indent="1"/>
    </xf>
    <xf numFmtId="0" fontId="6" fillId="4" borderId="37" xfId="1" applyFont="1" applyFill="1" applyBorder="1"/>
    <xf numFmtId="0" fontId="12" fillId="4" borderId="38" xfId="1" applyFont="1" applyFill="1" applyBorder="1" applyAlignment="1">
      <alignment horizontal="center" vertical="center"/>
    </xf>
    <xf numFmtId="0" fontId="6" fillId="0" borderId="37" xfId="1" applyFont="1" applyBorder="1" applyAlignment="1">
      <alignment vertical="center" textRotation="90"/>
    </xf>
    <xf numFmtId="0" fontId="2" fillId="0" borderId="37" xfId="1" applyFont="1" applyBorder="1"/>
    <xf numFmtId="0" fontId="2" fillId="0" borderId="39" xfId="1" applyFont="1" applyBorder="1" applyAlignment="1">
      <alignment horizontal="left" indent="1"/>
    </xf>
    <xf numFmtId="0" fontId="6" fillId="4" borderId="0" xfId="1" applyFont="1" applyFill="1"/>
    <xf numFmtId="0" fontId="12" fillId="4" borderId="26" xfId="1" applyFont="1" applyFill="1" applyBorder="1" applyAlignment="1">
      <alignment horizontal="center" vertical="center"/>
    </xf>
    <xf numFmtId="0" fontId="6" fillId="0" borderId="0" xfId="1" applyFont="1" applyAlignment="1">
      <alignment vertical="center" textRotation="90"/>
    </xf>
    <xf numFmtId="0" fontId="2" fillId="0" borderId="41" xfId="1" applyFont="1" applyBorder="1" applyAlignment="1">
      <alignment horizontal="left" indent="1"/>
    </xf>
    <xf numFmtId="0" fontId="6" fillId="4" borderId="25" xfId="1" applyFont="1" applyFill="1" applyBorder="1"/>
    <xf numFmtId="0" fontId="12" fillId="4" borderId="30" xfId="1" applyFont="1" applyFill="1" applyBorder="1" applyAlignment="1">
      <alignment horizontal="center" vertical="center"/>
    </xf>
    <xf numFmtId="0" fontId="6" fillId="0" borderId="41" xfId="1" applyFont="1" applyBorder="1" applyAlignment="1">
      <alignment horizontal="left" indent="1"/>
    </xf>
    <xf numFmtId="0" fontId="2" fillId="3" borderId="19" xfId="1" applyFont="1" applyFill="1" applyBorder="1"/>
    <xf numFmtId="0" fontId="7" fillId="3" borderId="27" xfId="1" applyFont="1" applyFill="1" applyBorder="1" applyAlignment="1">
      <alignment horizontal="center" vertical="center"/>
    </xf>
    <xf numFmtId="0" fontId="2" fillId="0" borderId="0" xfId="1" applyFont="1" applyAlignment="1">
      <alignment vertical="center" textRotation="90"/>
    </xf>
    <xf numFmtId="9" fontId="2" fillId="0" borderId="41" xfId="2" applyFont="1" applyBorder="1" applyAlignment="1">
      <alignment horizontal="left" indent="1"/>
    </xf>
    <xf numFmtId="0" fontId="2" fillId="3" borderId="0" xfId="1" applyFont="1" applyFill="1"/>
    <xf numFmtId="0" fontId="7" fillId="3" borderId="26" xfId="1" applyFont="1" applyFill="1" applyBorder="1" applyAlignment="1">
      <alignment horizontal="center" vertical="center"/>
    </xf>
    <xf numFmtId="0" fontId="2" fillId="3" borderId="25" xfId="1" applyFont="1" applyFill="1" applyBorder="1"/>
    <xf numFmtId="0" fontId="7" fillId="3" borderId="30" xfId="1" applyFont="1" applyFill="1" applyBorder="1" applyAlignment="1">
      <alignment horizontal="center" vertical="center"/>
    </xf>
    <xf numFmtId="0" fontId="2" fillId="0" borderId="42" xfId="1" applyFont="1" applyBorder="1"/>
    <xf numFmtId="0" fontId="6" fillId="0" borderId="0" xfId="1" applyFont="1" applyAlignment="1">
      <alignment horizontal="right"/>
    </xf>
    <xf numFmtId="0" fontId="2" fillId="2" borderId="41" xfId="1" applyFont="1" applyFill="1" applyBorder="1" applyAlignment="1">
      <alignment horizontal="left" indent="1"/>
    </xf>
    <xf numFmtId="0" fontId="2" fillId="0" borderId="43" xfId="1" applyFont="1" applyBorder="1"/>
    <xf numFmtId="0" fontId="2" fillId="0" borderId="44" xfId="1" applyFont="1" applyBorder="1" applyAlignment="1">
      <alignment horizontal="right"/>
    </xf>
    <xf numFmtId="0" fontId="2" fillId="0" borderId="44" xfId="1" applyFont="1" applyBorder="1"/>
    <xf numFmtId="0" fontId="2" fillId="2" borderId="45" xfId="1" applyFont="1" applyFill="1" applyBorder="1" applyAlignment="1">
      <alignment horizontal="left" indent="1"/>
    </xf>
    <xf numFmtId="0" fontId="6" fillId="0" borderId="17" xfId="1" applyFont="1" applyBorder="1" applyAlignment="1">
      <alignment horizontal="center" vertical="center" textRotation="90"/>
    </xf>
    <xf numFmtId="0" fontId="6" fillId="0" borderId="18" xfId="1" applyFont="1" applyBorder="1" applyAlignment="1">
      <alignment horizontal="center" vertical="center" textRotation="90"/>
    </xf>
    <xf numFmtId="0" fontId="6" fillId="0" borderId="21" xfId="1" applyFont="1" applyBorder="1" applyAlignment="1">
      <alignment horizontal="center" vertical="center" textRotation="90"/>
    </xf>
    <xf numFmtId="0" fontId="13" fillId="0" borderId="22" xfId="1" applyFont="1" applyBorder="1" applyAlignment="1">
      <alignment horizontal="center" vertical="center" textRotation="90" wrapText="1"/>
    </xf>
    <xf numFmtId="0" fontId="13" fillId="0" borderId="17" xfId="1" applyFont="1" applyBorder="1" applyAlignment="1">
      <alignment horizontal="center" vertical="center" textRotation="90" wrapText="1"/>
    </xf>
    <xf numFmtId="0" fontId="3" fillId="0" borderId="17" xfId="1" applyFont="1" applyBorder="1" applyAlignment="1">
      <alignment horizontal="center" vertical="center" textRotation="90" wrapText="1"/>
    </xf>
    <xf numFmtId="0" fontId="3" fillId="0" borderId="18" xfId="1" applyFont="1" applyBorder="1" applyAlignment="1">
      <alignment horizontal="center" vertical="center" textRotation="90" wrapText="1"/>
    </xf>
    <xf numFmtId="0" fontId="14" fillId="0" borderId="17" xfId="1" applyFont="1" applyBorder="1" applyAlignment="1">
      <alignment horizontal="center" vertical="center" wrapText="1"/>
    </xf>
    <xf numFmtId="0" fontId="14" fillId="0" borderId="21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49" fontId="14" fillId="0" borderId="17" xfId="1" applyNumberFormat="1" applyFont="1" applyBorder="1" applyAlignment="1">
      <alignment horizontal="center" vertical="center" wrapText="1"/>
    </xf>
    <xf numFmtId="49" fontId="14" fillId="0" borderId="21" xfId="1" applyNumberFormat="1" applyFont="1" applyBorder="1" applyAlignment="1">
      <alignment horizontal="center" vertical="center"/>
    </xf>
    <xf numFmtId="0" fontId="9" fillId="0" borderId="17" xfId="1" applyFont="1" applyBorder="1" applyAlignment="1">
      <alignment horizontal="center" vertical="center"/>
    </xf>
    <xf numFmtId="0" fontId="9" fillId="0" borderId="18" xfId="1" applyFont="1" applyBorder="1" applyAlignment="1">
      <alignment horizontal="center" vertical="center"/>
    </xf>
    <xf numFmtId="0" fontId="9" fillId="0" borderId="21" xfId="1" applyFont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6" fillId="0" borderId="35" xfId="1" applyFont="1" applyBorder="1" applyAlignment="1">
      <alignment horizontal="center" vertical="center" textRotation="90"/>
    </xf>
    <xf numFmtId="0" fontId="6" fillId="0" borderId="40" xfId="1" applyFont="1" applyBorder="1" applyAlignment="1">
      <alignment horizontal="center" vertical="center" textRotation="90"/>
    </xf>
    <xf numFmtId="0" fontId="10" fillId="4" borderId="36" xfId="1" applyFont="1" applyFill="1" applyBorder="1" applyAlignment="1">
      <alignment horizontal="center" vertical="center" textRotation="90"/>
    </xf>
    <xf numFmtId="0" fontId="10" fillId="4" borderId="28" xfId="1" applyFont="1" applyFill="1" applyBorder="1" applyAlignment="1">
      <alignment horizontal="center" vertical="center" textRotation="90"/>
    </xf>
    <xf numFmtId="0" fontId="10" fillId="4" borderId="29" xfId="1" applyFont="1" applyFill="1" applyBorder="1" applyAlignment="1">
      <alignment horizontal="center" vertical="center" textRotation="90"/>
    </xf>
    <xf numFmtId="0" fontId="6" fillId="0" borderId="36" xfId="1" applyFont="1" applyBorder="1" applyAlignment="1">
      <alignment vertical="center" textRotation="90"/>
    </xf>
    <xf numFmtId="0" fontId="6" fillId="0" borderId="28" xfId="1" applyFont="1" applyBorder="1" applyAlignment="1">
      <alignment vertical="center" textRotation="90"/>
    </xf>
    <xf numFmtId="0" fontId="10" fillId="3" borderId="20" xfId="1" applyFont="1" applyFill="1" applyBorder="1" applyAlignment="1">
      <alignment horizontal="center" vertical="center" textRotation="90"/>
    </xf>
    <xf numFmtId="0" fontId="10" fillId="3" borderId="28" xfId="1" applyFont="1" applyFill="1" applyBorder="1" applyAlignment="1">
      <alignment horizontal="center" vertical="center" textRotation="90"/>
    </xf>
    <xf numFmtId="0" fontId="10" fillId="3" borderId="29" xfId="1" applyFont="1" applyFill="1" applyBorder="1" applyAlignment="1">
      <alignment horizontal="center" vertical="center" textRotation="90"/>
    </xf>
    <xf numFmtId="0" fontId="2" fillId="0" borderId="28" xfId="1" applyFont="1" applyBorder="1" applyAlignment="1">
      <alignment vertical="center" textRotation="90"/>
    </xf>
  </cellXfs>
  <cellStyles count="4">
    <cellStyle name="Normální" xfId="0" builtinId="0"/>
    <cellStyle name="Normální 2" xfId="1" xr:uid="{00000000-0005-0000-0000-000001000000}"/>
    <cellStyle name="Normální 3" xfId="3" xr:uid="{F0C51BF2-595E-4471-8976-B03DD985C227}"/>
    <cellStyle name="Procenta" xfId="2" builtinId="5"/>
  </cellStyles>
  <dxfs count="35">
    <dxf>
      <font>
        <b/>
        <i val="0"/>
        <color rgb="FFFF000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rgb="FFFFFFCC"/>
        </patternFill>
      </fill>
    </dxf>
    <dxf>
      <fill>
        <patternFill>
          <bgColor theme="7" tint="0.79998168889431442"/>
        </patternFill>
      </fill>
    </dxf>
    <dxf>
      <font>
        <color auto="1"/>
      </font>
      <fill>
        <patternFill>
          <bgColor rgb="FFFFFFCC"/>
        </patternFill>
      </fill>
    </dxf>
    <dxf>
      <fill>
        <patternFill>
          <bgColor theme="7" tint="0.79998168889431442"/>
        </patternFill>
      </fill>
    </dxf>
    <dxf>
      <font>
        <b/>
        <i val="0"/>
        <color rgb="FFFF0000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rgb="FFFFFFCC"/>
        </patternFill>
      </fill>
    </dxf>
    <dxf>
      <fill>
        <patternFill>
          <bgColor theme="7" tint="0.79998168889431442"/>
        </patternFill>
      </fill>
    </dxf>
    <dxf>
      <font>
        <color auto="1"/>
      </font>
      <fill>
        <patternFill>
          <bgColor rgb="FFFFFFCC"/>
        </patternFill>
      </fill>
    </dxf>
    <dxf>
      <fill>
        <patternFill>
          <bgColor theme="7" tint="0.79998168889431442"/>
        </patternFill>
      </fill>
    </dxf>
  </dxfs>
  <tableStyles count="1" defaultTableStyle="TableStyleMedium9" defaultPivotStyle="PivotStyleLight16">
    <tableStyle name="Invisible" pivot="0" table="0" count="0" xr9:uid="{583E75EF-8F36-4F02-A298-CC0BAB4DC99A}"/>
  </tableStyles>
  <colors>
    <mruColors>
      <color rgb="FF00CC66"/>
      <color rgb="FFCCFFCC"/>
      <color rgb="FFCCECFF"/>
      <color rgb="FFFFFFCC"/>
      <color rgb="FFFFCC66"/>
      <color rgb="FFFCD5B4"/>
      <color rgb="FF99FFCC"/>
      <color rgb="FF66FFFF"/>
      <color rgb="FFFF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_PROJEKTY_/Boskovice/ZZS%20JMK-v&#253;jedzov&#233;%20st&#345;edisko%20Boskovice%20(50205022)/DPS/MaR/D.1.4.3.2_Soupis%20datovych%20bodu%20BOS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adek Dohnal" refreshedDate="44124.376557638891" createdVersion="6" refreshedVersion="6" minRefreshableVersion="3" recordCount="360" xr:uid="{03C169CC-539A-4C8A-B8FA-E7E743E2939E}">
  <cacheSource type="worksheet">
    <worksheetSource ref="M5:M362" sheet="MR1" r:id="rId2"/>
  </cacheSource>
  <cacheFields count="1">
    <cacheField name="VF20-1B54NW + LF-MF" numFmtId="0">
      <sharedItems containsBlank="1" count="21">
        <s v="SF20-B54"/>
        <s v="VF20-1B54NW + LF-MF"/>
        <m/>
        <s v="T7470A1009"/>
        <s v="AF20-B65"/>
        <s v="T7560C1006"/>
        <s v="-"/>
        <s v="VF20-3B54NW + WS300"/>
        <s v="PTU6"/>
        <s v="NM24A-SR"/>
        <s v="R2050-40-S4 + SR24A-SR"/>
        <s v="H532B + SV24A-SR-TPC"/>
        <s v="R2032-16-S3 + SR24A-SR"/>
        <s v="FT6961-60"/>
        <s v="STW+TR"/>
        <s v="ASIN ACU + 2x GTECO"/>
        <s v="tlačítko"/>
        <s v="SZ4"/>
        <s v="MASR-153"/>
        <s v="444.100.75 + SVT"/>
        <s v="EMO-T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0">
  <r>
    <x v="0"/>
  </r>
  <r>
    <x v="1"/>
  </r>
  <r>
    <x v="0"/>
  </r>
  <r>
    <x v="1"/>
  </r>
  <r>
    <x v="0"/>
  </r>
  <r>
    <x v="1"/>
  </r>
  <r>
    <x v="1"/>
  </r>
  <r>
    <x v="2"/>
  </r>
  <r>
    <x v="2"/>
  </r>
  <r>
    <x v="2"/>
  </r>
  <r>
    <x v="1"/>
  </r>
  <r>
    <x v="3"/>
  </r>
  <r>
    <x v="4"/>
  </r>
  <r>
    <x v="2"/>
  </r>
  <r>
    <x v="2"/>
  </r>
  <r>
    <x v="2"/>
  </r>
  <r>
    <x v="2"/>
  </r>
  <r>
    <x v="2"/>
  </r>
  <r>
    <x v="2"/>
  </r>
  <r>
    <x v="2"/>
  </r>
  <r>
    <x v="2"/>
  </r>
  <r>
    <x v="3"/>
  </r>
  <r>
    <x v="3"/>
  </r>
  <r>
    <x v="5"/>
  </r>
  <r>
    <x v="6"/>
  </r>
  <r>
    <x v="3"/>
  </r>
  <r>
    <x v="3"/>
  </r>
  <r>
    <x v="3"/>
  </r>
  <r>
    <x v="3"/>
  </r>
  <r>
    <x v="2"/>
  </r>
  <r>
    <x v="2"/>
  </r>
  <r>
    <x v="2"/>
  </r>
  <r>
    <x v="0"/>
  </r>
  <r>
    <x v="0"/>
  </r>
  <r>
    <x v="7"/>
  </r>
  <r>
    <x v="7"/>
  </r>
  <r>
    <x v="0"/>
  </r>
  <r>
    <x v="0"/>
  </r>
  <r>
    <x v="0"/>
  </r>
  <r>
    <x v="0"/>
  </r>
  <r>
    <x v="2"/>
  </r>
  <r>
    <x v="2"/>
  </r>
  <r>
    <x v="2"/>
  </r>
  <r>
    <x v="0"/>
  </r>
  <r>
    <x v="0"/>
  </r>
  <r>
    <x v="0"/>
  </r>
  <r>
    <x v="7"/>
  </r>
  <r>
    <x v="0"/>
  </r>
  <r>
    <x v="0"/>
  </r>
  <r>
    <x v="0"/>
  </r>
  <r>
    <x v="8"/>
  </r>
  <r>
    <x v="2"/>
  </r>
  <r>
    <x v="2"/>
  </r>
  <r>
    <x v="2"/>
  </r>
  <r>
    <x v="9"/>
  </r>
  <r>
    <x v="9"/>
  </r>
  <r>
    <x v="9"/>
  </r>
  <r>
    <x v="9"/>
  </r>
  <r>
    <x v="6"/>
  </r>
  <r>
    <x v="6"/>
  </r>
  <r>
    <x v="6"/>
  </r>
  <r>
    <x v="10"/>
  </r>
  <r>
    <x v="2"/>
  </r>
  <r>
    <x v="2"/>
  </r>
  <r>
    <x v="2"/>
  </r>
  <r>
    <x v="10"/>
  </r>
  <r>
    <x v="10"/>
  </r>
  <r>
    <x v="2"/>
  </r>
  <r>
    <x v="2"/>
  </r>
  <r>
    <x v="2"/>
  </r>
  <r>
    <x v="2"/>
  </r>
  <r>
    <x v="2"/>
  </r>
  <r>
    <x v="2"/>
  </r>
  <r>
    <x v="2"/>
  </r>
  <r>
    <x v="2"/>
  </r>
  <r>
    <x v="2"/>
  </r>
  <r>
    <x v="6"/>
  </r>
  <r>
    <x v="6"/>
  </r>
  <r>
    <x v="11"/>
  </r>
  <r>
    <x v="6"/>
  </r>
  <r>
    <x v="2"/>
  </r>
  <r>
    <x v="2"/>
  </r>
  <r>
    <x v="2"/>
  </r>
  <r>
    <x v="2"/>
  </r>
  <r>
    <x v="2"/>
  </r>
  <r>
    <x v="2"/>
  </r>
  <r>
    <x v="2"/>
  </r>
  <r>
    <x v="6"/>
  </r>
  <r>
    <x v="6"/>
  </r>
  <r>
    <x v="6"/>
  </r>
  <r>
    <x v="6"/>
  </r>
  <r>
    <x v="6"/>
  </r>
  <r>
    <x v="6"/>
  </r>
  <r>
    <x v="6"/>
  </r>
  <r>
    <x v="6"/>
  </r>
  <r>
    <x v="2"/>
  </r>
  <r>
    <x v="2"/>
  </r>
  <r>
    <x v="2"/>
  </r>
  <r>
    <x v="6"/>
  </r>
  <r>
    <x v="6"/>
  </r>
  <r>
    <x v="6"/>
  </r>
  <r>
    <x v="12"/>
  </r>
  <r>
    <x v="12"/>
  </r>
  <r>
    <x v="12"/>
  </r>
  <r>
    <x v="12"/>
  </r>
  <r>
    <x v="12"/>
  </r>
  <r>
    <x v="2"/>
  </r>
  <r>
    <x v="2"/>
  </r>
  <r>
    <x v="2"/>
  </r>
  <r>
    <x v="12"/>
  </r>
  <r>
    <x v="12"/>
  </r>
  <r>
    <x v="12"/>
  </r>
  <r>
    <x v="12"/>
  </r>
  <r>
    <x v="12"/>
  </r>
  <r>
    <x v="12"/>
  </r>
  <r>
    <x v="2"/>
  </r>
  <r>
    <x v="2"/>
  </r>
  <r>
    <x v="2"/>
  </r>
  <r>
    <x v="2"/>
  </r>
  <r>
    <x v="2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2"/>
  </r>
  <r>
    <x v="2"/>
  </r>
  <r>
    <x v="2"/>
  </r>
  <r>
    <x v="13"/>
  </r>
  <r>
    <x v="13"/>
  </r>
  <r>
    <x v="13"/>
  </r>
  <r>
    <x v="6"/>
  </r>
  <r>
    <x v="6"/>
  </r>
  <r>
    <x v="6"/>
  </r>
  <r>
    <x v="6"/>
  </r>
  <r>
    <x v="6"/>
  </r>
  <r>
    <x v="6"/>
  </r>
  <r>
    <x v="14"/>
  </r>
  <r>
    <x v="14"/>
  </r>
  <r>
    <x v="14"/>
  </r>
  <r>
    <x v="2"/>
  </r>
  <r>
    <x v="2"/>
  </r>
  <r>
    <x v="2"/>
  </r>
  <r>
    <x v="15"/>
  </r>
  <r>
    <x v="6"/>
  </r>
  <r>
    <x v="6"/>
  </r>
  <r>
    <x v="16"/>
  </r>
  <r>
    <x v="6"/>
  </r>
  <r>
    <x v="6"/>
  </r>
  <r>
    <x v="16"/>
  </r>
  <r>
    <x v="16"/>
  </r>
  <r>
    <x v="17"/>
  </r>
  <r>
    <x v="17"/>
  </r>
  <r>
    <x v="17"/>
  </r>
  <r>
    <x v="2"/>
  </r>
  <r>
    <x v="2"/>
  </r>
  <r>
    <x v="2"/>
  </r>
  <r>
    <x v="2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2"/>
  </r>
  <r>
    <x v="2"/>
  </r>
  <r>
    <x v="2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2"/>
  </r>
  <r>
    <x v="2"/>
  </r>
  <r>
    <x v="2"/>
  </r>
  <r>
    <x v="2"/>
  </r>
  <r>
    <x v="6"/>
  </r>
  <r>
    <x v="6"/>
  </r>
  <r>
    <x v="6"/>
  </r>
  <r>
    <x v="6"/>
  </r>
  <r>
    <x v="16"/>
  </r>
  <r>
    <x v="16"/>
  </r>
  <r>
    <x v="6"/>
  </r>
  <r>
    <x v="6"/>
  </r>
  <r>
    <x v="2"/>
  </r>
  <r>
    <x v="2"/>
  </r>
  <r>
    <x v="2"/>
  </r>
  <r>
    <x v="2"/>
  </r>
  <r>
    <x v="2"/>
  </r>
  <r>
    <x v="2"/>
  </r>
  <r>
    <x v="2"/>
  </r>
  <r>
    <x v="6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6"/>
  </r>
  <r>
    <x v="6"/>
  </r>
  <r>
    <x v="6"/>
  </r>
  <r>
    <x v="6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6"/>
  </r>
  <r>
    <x v="6"/>
  </r>
  <r>
    <x v="6"/>
  </r>
  <r>
    <x v="6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6"/>
  </r>
  <r>
    <x v="6"/>
  </r>
  <r>
    <x v="6"/>
  </r>
  <r>
    <x v="6"/>
  </r>
  <r>
    <x v="6"/>
  </r>
  <r>
    <x v="6"/>
  </r>
  <r>
    <x v="2"/>
  </r>
  <r>
    <x v="2"/>
  </r>
  <r>
    <x v="2"/>
  </r>
  <r>
    <x v="6"/>
  </r>
  <r>
    <x v="6"/>
  </r>
  <r>
    <x v="6"/>
  </r>
  <r>
    <x v="6"/>
  </r>
  <r>
    <x v="6"/>
  </r>
  <r>
    <x v="19"/>
  </r>
  <r>
    <x v="2"/>
  </r>
  <r>
    <x v="2"/>
  </r>
  <r>
    <x v="2"/>
  </r>
  <r>
    <x v="6"/>
  </r>
  <r>
    <x v="6"/>
  </r>
  <r>
    <x v="6"/>
  </r>
  <r>
    <x v="6"/>
  </r>
  <r>
    <x v="6"/>
  </r>
  <r>
    <x v="6"/>
  </r>
  <r>
    <x v="2"/>
  </r>
  <r>
    <x v="2"/>
  </r>
  <r>
    <x v="2"/>
  </r>
  <r>
    <x v="6"/>
  </r>
  <r>
    <x v="6"/>
  </r>
  <r>
    <x v="2"/>
  </r>
  <r>
    <x v="2"/>
  </r>
  <r>
    <x v="2"/>
  </r>
  <r>
    <x v="2"/>
  </r>
  <r>
    <x v="2"/>
  </r>
  <r>
    <x v="2"/>
  </r>
  <r>
    <x v="2"/>
  </r>
  <r>
    <x v="6"/>
  </r>
  <r>
    <x v="6"/>
  </r>
  <r>
    <x v="6"/>
  </r>
  <r>
    <x v="6"/>
  </r>
  <r>
    <x v="6"/>
  </r>
  <r>
    <x v="6"/>
  </r>
  <r>
    <x v="2"/>
  </r>
  <r>
    <x v="2"/>
  </r>
  <r>
    <x v="2"/>
  </r>
  <r>
    <x v="6"/>
  </r>
  <r>
    <x v="6"/>
  </r>
  <r>
    <x v="6"/>
  </r>
  <r>
    <x v="6"/>
  </r>
  <r>
    <x v="6"/>
  </r>
  <r>
    <x v="2"/>
  </r>
  <r>
    <x v="2"/>
  </r>
  <r>
    <x v="2"/>
  </r>
  <r>
    <x v="2"/>
  </r>
  <r>
    <x v="6"/>
  </r>
  <r>
    <x v="6"/>
  </r>
  <r>
    <x v="6"/>
  </r>
  <r>
    <x v="6"/>
  </r>
  <r>
    <x v="6"/>
  </r>
  <r>
    <x v="6"/>
  </r>
  <r>
    <x v="2"/>
  </r>
  <r>
    <x v="2"/>
  </r>
  <r>
    <x v="2"/>
  </r>
  <r>
    <x v="6"/>
  </r>
  <r>
    <x v="6"/>
  </r>
  <r>
    <x v="6"/>
  </r>
  <r>
    <x v="2"/>
  </r>
  <r>
    <x v="2"/>
  </r>
  <r>
    <x v="2"/>
  </r>
  <r>
    <x v="2"/>
  </r>
  <r>
    <x v="2"/>
  </r>
  <r>
    <x v="2"/>
  </r>
  <r>
    <x v="20"/>
  </r>
  <r>
    <x v="20"/>
  </r>
  <r>
    <x v="20"/>
  </r>
  <r>
    <x v="20"/>
  </r>
  <r>
    <x v="20"/>
  </r>
  <r>
    <x v="20"/>
  </r>
  <r>
    <x v="2"/>
  </r>
  <r>
    <x v="2"/>
  </r>
  <r>
    <x v="2"/>
  </r>
  <r>
    <x v="20"/>
  </r>
  <r>
    <x v="20"/>
  </r>
  <r>
    <x v="20"/>
  </r>
  <r>
    <x v="20"/>
  </r>
  <r>
    <x v="20"/>
  </r>
  <r>
    <x v="20"/>
  </r>
  <r>
    <x v="2"/>
  </r>
  <r>
    <x v="2"/>
  </r>
  <r>
    <x v="2"/>
  </r>
  <r>
    <x v="20"/>
  </r>
  <r>
    <x v="20"/>
  </r>
  <r>
    <x v="20"/>
  </r>
  <r>
    <x v="20"/>
  </r>
  <r>
    <x v="20"/>
  </r>
  <r>
    <x v="20"/>
  </r>
  <r>
    <x v="2"/>
  </r>
  <r>
    <x v="2"/>
  </r>
  <r>
    <x v="2"/>
  </r>
  <r>
    <x v="20"/>
  </r>
  <r>
    <x v="2"/>
  </r>
  <r>
    <x v="2"/>
  </r>
  <r>
    <x v="2"/>
  </r>
  <r>
    <x v="2"/>
  </r>
  <r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159582B-5E3E-41D2-926C-BE798C9C85D7}" name="Kontingenční tabulka1" cacheId="2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>
  <location ref="M435:N456" firstHeaderRow="1" firstDataRow="1" firstDataCol="1"/>
  <pivotFields count="1">
    <pivotField axis="axisRow" dataField="1" showAll="0" sortType="ascending" defaultSubtotal="0">
      <items count="21">
        <item x="6"/>
        <item x="19"/>
        <item x="4"/>
        <item x="15"/>
        <item x="20"/>
        <item x="13"/>
        <item x="11"/>
        <item x="18"/>
        <item x="9"/>
        <item x="8"/>
        <item x="12"/>
        <item x="10"/>
        <item x="0"/>
        <item x="14"/>
        <item x="17"/>
        <item x="3"/>
        <item x="5"/>
        <item x="16"/>
        <item x="1"/>
        <item x="7"/>
        <item h="1" x="2"/>
      </items>
    </pivotField>
  </pivotFields>
  <rowFields count="1">
    <field x="0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Items count="1">
    <i/>
  </colItems>
  <dataFields count="1">
    <dataField name="Počet z VF20-1B54NW + LF-MF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CCC81B9-C0BA-43D5-B06E-E37B8948FD62}" name="Kontingenční tabulka1" cacheId="2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>
  <location ref="M351:N372" firstHeaderRow="1" firstDataRow="1" firstDataCol="1"/>
  <pivotFields count="1">
    <pivotField axis="axisRow" dataField="1" showAll="0" sortType="ascending" defaultSubtotal="0">
      <items count="21">
        <item x="6"/>
        <item x="19"/>
        <item x="4"/>
        <item x="15"/>
        <item x="20"/>
        <item x="13"/>
        <item x="11"/>
        <item x="18"/>
        <item x="9"/>
        <item x="8"/>
        <item x="12"/>
        <item x="10"/>
        <item x="0"/>
        <item x="14"/>
        <item x="17"/>
        <item x="3"/>
        <item x="5"/>
        <item x="16"/>
        <item x="1"/>
        <item x="7"/>
        <item h="1" x="2"/>
      </items>
    </pivotField>
  </pivotFields>
  <rowFields count="1">
    <field x="0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Items count="1">
    <i/>
  </colItems>
  <dataFields count="1">
    <dataField name="Počet z VF20-1B54NW + LF-MF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35359-6750-4D91-BCC4-CE621D077D20}">
  <sheetPr>
    <tabColor rgb="FF00B050"/>
  </sheetPr>
  <dimension ref="A1:AC457"/>
  <sheetViews>
    <sheetView tabSelected="1" view="pageBreakPreview" zoomScale="115" zoomScaleNormal="100" zoomScaleSheetLayoutView="115" workbookViewId="0">
      <pane ySplit="1" topLeftCell="A2" activePane="bottomLeft" state="frozen"/>
      <selection activeCell="A5" sqref="A5:A12"/>
      <selection pane="bottomLeft" activeCell="H330" sqref="H330"/>
    </sheetView>
  </sheetViews>
  <sheetFormatPr defaultColWidth="9.140625" defaultRowHeight="12.75" x14ac:dyDescent="0.2"/>
  <cols>
    <col min="1" max="1" width="4.140625" style="2" customWidth="1"/>
    <col min="2" max="2" width="3.7109375" style="2" customWidth="1"/>
    <col min="3" max="3" width="7.140625" style="2" customWidth="1"/>
    <col min="4" max="7" width="2.7109375" style="2" customWidth="1"/>
    <col min="8" max="8" width="2.7109375" style="4" customWidth="1"/>
    <col min="9" max="9" width="2.7109375" style="2" customWidth="1"/>
    <col min="10" max="10" width="25.28515625" style="2" customWidth="1"/>
    <col min="11" max="11" width="35.5703125" style="3" customWidth="1"/>
    <col min="12" max="12" width="18.28515625" style="11" customWidth="1"/>
    <col min="13" max="13" width="23" bestFit="1" customWidth="1"/>
    <col min="14" max="14" width="27.85546875" style="2" bestFit="1" customWidth="1"/>
    <col min="15" max="25" width="9.140625" style="2"/>
    <col min="26" max="26" width="10.28515625" style="9" bestFit="1" customWidth="1"/>
    <col min="27" max="27" width="9.140625" style="8"/>
    <col min="28" max="16384" width="9.140625" style="2"/>
  </cols>
  <sheetData>
    <row r="1" spans="1:29" ht="18.75" x14ac:dyDescent="0.3">
      <c r="A1" s="1" t="s">
        <v>123</v>
      </c>
      <c r="H1" s="2"/>
      <c r="K1" s="29"/>
      <c r="L1" s="29"/>
      <c r="M1" s="30"/>
    </row>
    <row r="2" spans="1:29" x14ac:dyDescent="0.2">
      <c r="H2" s="2"/>
    </row>
    <row r="3" spans="1:29" s="32" customFormat="1" ht="12.75" customHeight="1" x14ac:dyDescent="0.2">
      <c r="A3" s="131" t="s">
        <v>15</v>
      </c>
      <c r="B3" s="133" t="s">
        <v>4</v>
      </c>
      <c r="C3" s="141" t="s">
        <v>26</v>
      </c>
      <c r="D3" s="137" t="s">
        <v>8</v>
      </c>
      <c r="E3" s="138"/>
      <c r="F3" s="138"/>
      <c r="G3" s="138"/>
      <c r="H3" s="138"/>
      <c r="I3" s="138"/>
      <c r="J3" s="31" t="s">
        <v>0</v>
      </c>
      <c r="K3" s="139" t="s">
        <v>2</v>
      </c>
      <c r="L3" s="139" t="s">
        <v>1</v>
      </c>
      <c r="N3" s="33"/>
      <c r="AB3" s="34"/>
      <c r="AC3" s="33"/>
    </row>
    <row r="4" spans="1:29" s="32" customFormat="1" ht="38.25" x14ac:dyDescent="0.2">
      <c r="A4" s="132"/>
      <c r="B4" s="134"/>
      <c r="C4" s="142"/>
      <c r="D4" s="35" t="s">
        <v>584</v>
      </c>
      <c r="E4" s="36" t="s">
        <v>585</v>
      </c>
      <c r="F4" s="35" t="s">
        <v>586</v>
      </c>
      <c r="G4" s="36" t="s">
        <v>587</v>
      </c>
      <c r="H4" s="36"/>
      <c r="I4" s="37"/>
      <c r="J4" s="38"/>
      <c r="K4" s="140"/>
      <c r="L4" s="140"/>
      <c r="M4" s="33" t="s">
        <v>120</v>
      </c>
      <c r="N4" s="33" t="s">
        <v>121</v>
      </c>
      <c r="AC4" s="33"/>
    </row>
    <row r="5" spans="1:29" s="32" customFormat="1" ht="12.75" customHeight="1" x14ac:dyDescent="0.2">
      <c r="A5" s="128" t="s">
        <v>621</v>
      </c>
      <c r="B5" s="128" t="s">
        <v>588</v>
      </c>
      <c r="C5" s="39" t="s">
        <v>589</v>
      </c>
      <c r="D5" s="40"/>
      <c r="E5" s="41"/>
      <c r="F5" s="41"/>
      <c r="G5" s="41"/>
      <c r="H5" s="41"/>
      <c r="I5" s="42"/>
      <c r="J5" s="43"/>
      <c r="K5" s="44"/>
      <c r="L5" s="45"/>
      <c r="N5" s="33"/>
      <c r="S5" s="46" t="str">
        <f>IF(D5="Typ signálu","Označení signálu",IF(COUNTIF(J5,"G61*"),CONCATENATE(MID(J5,2,2),".",MID(J5,5,FIND("/",J5)-FIND("-",J5)-1),".MAR.",MID(J5,5,FIND("/",J5)-FIND("-",J5)-1),MID(J5,FIND("/",J5),20)),IF(COUNTIF(J5,"G62*"),CONCATENATE(MID(J5,2,2),".",MID(J5,5,FIND("/",J5)-FIND("-",J5)-1),".MAR.",MID(J5,5,FIND("/",J5)-FIND("-",J5)-1),MID(J5,FIND("/",J5),20)),"")))</f>
        <v/>
      </c>
      <c r="AC5" s="33"/>
    </row>
    <row r="6" spans="1:29" s="32" customFormat="1" x14ac:dyDescent="0.2">
      <c r="A6" s="129"/>
      <c r="B6" s="129"/>
      <c r="C6" s="47" t="s">
        <v>590</v>
      </c>
      <c r="D6" s="48"/>
      <c r="E6" s="49"/>
      <c r="F6" s="49"/>
      <c r="G6" s="49"/>
      <c r="H6" s="49"/>
      <c r="I6" s="50"/>
      <c r="J6" s="51"/>
      <c r="K6" s="17"/>
      <c r="L6" s="52"/>
      <c r="N6" s="33"/>
      <c r="S6" s="46" t="str">
        <f t="shared" ref="S6:S127" si="0">IF(D6="Typ signálu","Označení signálu",IF(COUNTIF(J6,"G61*"),CONCATENATE(MID(J6,2,2),".",MID(J6,5,FIND("/",J6)-FIND("-",J6)-1),".MAR.",MID(J6,5,FIND("/",J6)-FIND("-",J6)-1),MID(J6,FIND("/",J6),20)),IF(COUNTIF(J6,"G62*"),CONCATENATE(MID(J6,2,2),".",MID(J6,5,FIND("/",J6)-FIND("-",J6)-1),".MAR.",MID(J6,5,FIND("/",J6)-FIND("-",J6)-1),MID(J6,FIND("/",J6),20)),"")))</f>
        <v/>
      </c>
      <c r="AC6" s="33"/>
    </row>
    <row r="7" spans="1:29" s="32" customFormat="1" x14ac:dyDescent="0.2">
      <c r="A7" s="129"/>
      <c r="B7" s="129"/>
      <c r="C7" s="47" t="s">
        <v>591</v>
      </c>
      <c r="D7" s="48"/>
      <c r="E7" s="49"/>
      <c r="F7" s="49"/>
      <c r="G7" s="49"/>
      <c r="H7" s="49"/>
      <c r="I7" s="50"/>
      <c r="J7" s="51"/>
      <c r="K7" s="17"/>
      <c r="L7" s="52"/>
      <c r="N7" s="33"/>
      <c r="S7" s="46" t="str">
        <f t="shared" si="0"/>
        <v/>
      </c>
      <c r="AC7" s="33"/>
    </row>
    <row r="8" spans="1:29" s="32" customFormat="1" x14ac:dyDescent="0.2">
      <c r="A8" s="129"/>
      <c r="B8" s="129"/>
      <c r="C8" s="53" t="s">
        <v>592</v>
      </c>
      <c r="D8" s="54"/>
      <c r="E8" s="55"/>
      <c r="F8" s="55"/>
      <c r="G8" s="55"/>
      <c r="H8" s="55"/>
      <c r="I8" s="56"/>
      <c r="J8" s="57"/>
      <c r="K8" s="18" t="s">
        <v>593</v>
      </c>
      <c r="L8" s="58"/>
      <c r="N8" s="33"/>
      <c r="S8" s="46" t="str">
        <f t="shared" si="0"/>
        <v/>
      </c>
      <c r="AC8" s="33"/>
    </row>
    <row r="9" spans="1:29" s="32" customFormat="1" x14ac:dyDescent="0.2">
      <c r="A9" s="129"/>
      <c r="B9" s="129"/>
      <c r="C9" s="59" t="s">
        <v>594</v>
      </c>
      <c r="D9" s="60"/>
      <c r="E9" s="61"/>
      <c r="F9" s="61"/>
      <c r="G9" s="61"/>
      <c r="H9" s="61"/>
      <c r="I9" s="62"/>
      <c r="J9" s="63"/>
      <c r="K9" s="64" t="s">
        <v>595</v>
      </c>
      <c r="L9" s="65"/>
      <c r="N9" s="33"/>
      <c r="S9" s="46" t="str">
        <f t="shared" si="0"/>
        <v/>
      </c>
      <c r="AC9" s="33"/>
    </row>
    <row r="10" spans="1:29" s="32" customFormat="1" x14ac:dyDescent="0.2">
      <c r="A10" s="129"/>
      <c r="B10" s="129"/>
      <c r="C10" s="47" t="s">
        <v>596</v>
      </c>
      <c r="D10" s="48"/>
      <c r="E10" s="49"/>
      <c r="F10" s="49"/>
      <c r="G10" s="49"/>
      <c r="H10" s="49"/>
      <c r="I10" s="50"/>
      <c r="J10" s="51"/>
      <c r="K10" s="17"/>
      <c r="L10" s="52"/>
      <c r="N10" s="33"/>
      <c r="S10" s="46" t="str">
        <f t="shared" si="0"/>
        <v/>
      </c>
      <c r="AC10" s="33"/>
    </row>
    <row r="11" spans="1:29" s="32" customFormat="1" x14ac:dyDescent="0.2">
      <c r="A11" s="129"/>
      <c r="B11" s="129"/>
      <c r="C11" s="47" t="s">
        <v>597</v>
      </c>
      <c r="D11" s="48"/>
      <c r="E11" s="49"/>
      <c r="F11" s="49"/>
      <c r="G11" s="49"/>
      <c r="H11" s="49"/>
      <c r="I11" s="50"/>
      <c r="J11" s="51"/>
      <c r="K11" s="17"/>
      <c r="L11" s="52"/>
      <c r="N11" s="33"/>
      <c r="S11" s="46" t="str">
        <f t="shared" si="0"/>
        <v/>
      </c>
      <c r="AC11" s="33"/>
    </row>
    <row r="12" spans="1:29" s="32" customFormat="1" x14ac:dyDescent="0.2">
      <c r="A12" s="130"/>
      <c r="B12" s="130"/>
      <c r="C12" s="53" t="s">
        <v>598</v>
      </c>
      <c r="D12" s="54"/>
      <c r="E12" s="55"/>
      <c r="F12" s="55"/>
      <c r="G12" s="55"/>
      <c r="H12" s="55"/>
      <c r="I12" s="56"/>
      <c r="J12" s="66"/>
      <c r="K12" s="16"/>
      <c r="L12" s="58"/>
      <c r="N12" s="33"/>
      <c r="S12" s="46" t="str">
        <f t="shared" si="0"/>
        <v/>
      </c>
      <c r="AC12" s="33"/>
    </row>
    <row r="13" spans="1:29" s="32" customFormat="1" x14ac:dyDescent="0.2">
      <c r="J13" s="67" t="s">
        <v>599</v>
      </c>
      <c r="N13" s="33"/>
      <c r="S13" s="46" t="str">
        <f t="shared" ref="S13" si="1">IF(D13="Typ signálu","Označení signálu",IF(COUNTIF(J13,"G61*"),CONCATENATE(MID(J13,2,2),".",MID(J13,5,FIND("/",J13)-FIND("-",J13)-1),".MAR.",MID(J13,5,FIND("/",J13)-FIND("-",J13)-1),MID(J13,FIND("/",J13),20)),IF(COUNTIF(J13,"G62*"),CONCATENATE(MID(J13,2,2),".",MID(J13,5,FIND("/",J13)-FIND("-",J13)-1),".MAR.",MID(J13,5,FIND("/",J13)-FIND("-",J13)-1),MID(J13,FIND("/",J13),20)),"")))</f>
        <v/>
      </c>
      <c r="AC13" s="33"/>
    </row>
    <row r="14" spans="1:29" s="32" customFormat="1" ht="12.75" customHeight="1" x14ac:dyDescent="0.2">
      <c r="A14" s="131" t="s">
        <v>15</v>
      </c>
      <c r="B14" s="133" t="s">
        <v>4</v>
      </c>
      <c r="C14" s="135" t="s">
        <v>622</v>
      </c>
      <c r="D14" s="137" t="s">
        <v>8</v>
      </c>
      <c r="E14" s="138"/>
      <c r="F14" s="138"/>
      <c r="G14" s="138"/>
      <c r="H14" s="138"/>
      <c r="I14" s="138"/>
      <c r="J14" s="31" t="s">
        <v>0</v>
      </c>
      <c r="K14" s="139" t="s">
        <v>2</v>
      </c>
      <c r="L14" s="139" t="s">
        <v>1</v>
      </c>
      <c r="N14" s="33"/>
      <c r="S14" s="46"/>
      <c r="AB14" s="34" t="str">
        <f>A16</f>
        <v>N-ADV-133-H-C/1</v>
      </c>
      <c r="AC14" s="33" t="str">
        <f t="shared" ref="AC14:AC31" si="2">CONCATENATE(MID(C14,1,2),IF(K14&lt;&gt;0,"O","X"))</f>
        <v>PDO</v>
      </c>
    </row>
    <row r="15" spans="1:29" s="32" customFormat="1" ht="27" customHeight="1" x14ac:dyDescent="0.2">
      <c r="A15" s="132"/>
      <c r="B15" s="134"/>
      <c r="C15" s="136"/>
      <c r="D15" s="68"/>
      <c r="E15" s="69"/>
      <c r="F15" s="69"/>
      <c r="G15" s="69" t="s">
        <v>601</v>
      </c>
      <c r="H15" s="68" t="s">
        <v>602</v>
      </c>
      <c r="I15" s="70"/>
      <c r="J15" s="38" t="s">
        <v>599</v>
      </c>
      <c r="K15" s="140"/>
      <c r="L15" s="140"/>
      <c r="N15" s="33"/>
      <c r="S15" s="46" t="str">
        <f t="shared" ref="S15" si="3">IF(D15="Typ signálu","Označení signálu",IF(COUNTIF(J15,"G61*"),CONCATENATE(MID(J15,2,2),".",MID(J15,5,FIND("/",J15)-FIND("-",J15)-1),".MAR.",MID(J15,5,FIND("/",J15)-FIND("-",J15)-1),MID(J15,FIND("/",J15),20)),IF(COUNTIF(J15,"G62*"),CONCATENATE(MID(J15,2,2),".",MID(J15,5,FIND("/",J15)-FIND("-",J15)-1),".MAR.",MID(J15,5,FIND("/",J15)-FIND("-",J15)-1),MID(J15,FIND("/",J15),20)),"")))</f>
        <v/>
      </c>
      <c r="AB15" s="32" t="str">
        <f t="shared" ref="AB15:AB31" si="4">AB14</f>
        <v>N-ADV-133-H-C/1</v>
      </c>
      <c r="AC15" s="33" t="str">
        <f t="shared" si="2"/>
        <v>X</v>
      </c>
    </row>
    <row r="16" spans="1:29" s="32" customFormat="1" ht="12.75" customHeight="1" x14ac:dyDescent="0.2">
      <c r="A16" s="128" t="s">
        <v>621</v>
      </c>
      <c r="B16" s="128" t="s">
        <v>623</v>
      </c>
      <c r="C16" s="71" t="s">
        <v>624</v>
      </c>
      <c r="D16" s="40"/>
      <c r="E16" s="41"/>
      <c r="F16" s="41"/>
      <c r="G16" s="41"/>
      <c r="H16" s="41"/>
      <c r="I16" s="42"/>
      <c r="J16" s="43" t="s">
        <v>49</v>
      </c>
      <c r="K16" s="44" t="s">
        <v>569</v>
      </c>
      <c r="L16" s="45"/>
      <c r="N16" s="33"/>
      <c r="S16" s="46"/>
      <c r="AB16" s="32" t="str">
        <f t="shared" si="4"/>
        <v>N-ADV-133-H-C/1</v>
      </c>
      <c r="AC16" s="33" t="str">
        <f t="shared" si="2"/>
        <v>DIO</v>
      </c>
    </row>
    <row r="17" spans="1:29" s="32" customFormat="1" x14ac:dyDescent="0.2">
      <c r="A17" s="129"/>
      <c r="B17" s="129"/>
      <c r="C17" s="72" t="s">
        <v>625</v>
      </c>
      <c r="D17" s="48"/>
      <c r="E17" s="49"/>
      <c r="F17" s="49"/>
      <c r="G17" s="49"/>
      <c r="H17" s="49"/>
      <c r="I17" s="50"/>
      <c r="J17" s="51" t="s">
        <v>49</v>
      </c>
      <c r="K17" s="17" t="s">
        <v>570</v>
      </c>
      <c r="L17" s="52"/>
      <c r="N17" s="33"/>
      <c r="S17" s="46"/>
      <c r="AB17" s="32" t="str">
        <f t="shared" si="4"/>
        <v>N-ADV-133-H-C/1</v>
      </c>
      <c r="AC17" s="33" t="str">
        <f t="shared" si="2"/>
        <v>DIO</v>
      </c>
    </row>
    <row r="18" spans="1:29" s="32" customFormat="1" x14ac:dyDescent="0.2">
      <c r="A18" s="129"/>
      <c r="B18" s="129"/>
      <c r="C18" s="72" t="s">
        <v>626</v>
      </c>
      <c r="D18" s="48"/>
      <c r="E18" s="49"/>
      <c r="F18" s="49"/>
      <c r="G18" s="49"/>
      <c r="H18" s="49"/>
      <c r="I18" s="50"/>
      <c r="J18" s="51" t="s">
        <v>66</v>
      </c>
      <c r="K18" s="17" t="s">
        <v>566</v>
      </c>
      <c r="L18" s="52"/>
      <c r="N18" s="33"/>
      <c r="S18" s="46"/>
      <c r="AB18" s="32" t="str">
        <f t="shared" si="4"/>
        <v>N-ADV-133-H-C/1</v>
      </c>
      <c r="AC18" s="33" t="str">
        <f t="shared" si="2"/>
        <v>DIO</v>
      </c>
    </row>
    <row r="19" spans="1:29" s="32" customFormat="1" x14ac:dyDescent="0.2">
      <c r="A19" s="129"/>
      <c r="B19" s="129"/>
      <c r="C19" s="72" t="s">
        <v>627</v>
      </c>
      <c r="D19" s="48"/>
      <c r="E19" s="49"/>
      <c r="F19" s="49"/>
      <c r="G19" s="49"/>
      <c r="H19" s="49"/>
      <c r="I19" s="50"/>
      <c r="J19" s="51" t="s">
        <v>66</v>
      </c>
      <c r="K19" s="17" t="s">
        <v>567</v>
      </c>
      <c r="L19" s="52"/>
      <c r="N19" s="33"/>
      <c r="S19" s="46"/>
      <c r="AB19" s="32" t="str">
        <f t="shared" si="4"/>
        <v>N-ADV-133-H-C/1</v>
      </c>
      <c r="AC19" s="33" t="str">
        <f t="shared" si="2"/>
        <v>DIO</v>
      </c>
    </row>
    <row r="20" spans="1:29" s="32" customFormat="1" x14ac:dyDescent="0.2">
      <c r="A20" s="129"/>
      <c r="B20" s="129"/>
      <c r="C20" s="72" t="s">
        <v>628</v>
      </c>
      <c r="D20" s="48"/>
      <c r="E20" s="49"/>
      <c r="F20" s="49"/>
      <c r="G20" s="49"/>
      <c r="H20" s="49"/>
      <c r="I20" s="50"/>
      <c r="J20" s="51" t="s">
        <v>67</v>
      </c>
      <c r="K20" s="17" t="s">
        <v>324</v>
      </c>
      <c r="L20" s="52"/>
      <c r="N20" s="33"/>
      <c r="S20" s="46"/>
      <c r="AB20" s="32" t="str">
        <f t="shared" si="4"/>
        <v>N-ADV-133-H-C/1</v>
      </c>
      <c r="AC20" s="33" t="str">
        <f t="shared" si="2"/>
        <v>DIO</v>
      </c>
    </row>
    <row r="21" spans="1:29" s="32" customFormat="1" x14ac:dyDescent="0.2">
      <c r="A21" s="129"/>
      <c r="B21" s="129"/>
      <c r="C21" s="72" t="s">
        <v>629</v>
      </c>
      <c r="D21" s="48"/>
      <c r="E21" s="49"/>
      <c r="F21" s="49"/>
      <c r="G21" s="49"/>
      <c r="H21" s="49"/>
      <c r="I21" s="50"/>
      <c r="J21" s="51" t="s">
        <v>67</v>
      </c>
      <c r="K21" s="17" t="s">
        <v>325</v>
      </c>
      <c r="L21" s="52"/>
      <c r="N21" s="33"/>
      <c r="S21" s="46"/>
      <c r="AB21" s="32" t="str">
        <f t="shared" si="4"/>
        <v>N-ADV-133-H-C/1</v>
      </c>
      <c r="AC21" s="33" t="str">
        <f t="shared" si="2"/>
        <v>DIO</v>
      </c>
    </row>
    <row r="22" spans="1:29" s="32" customFormat="1" x14ac:dyDescent="0.2">
      <c r="A22" s="129"/>
      <c r="B22" s="129"/>
      <c r="C22" s="72" t="s">
        <v>630</v>
      </c>
      <c r="D22" s="48"/>
      <c r="E22" s="49"/>
      <c r="F22" s="49"/>
      <c r="G22" s="49"/>
      <c r="H22" s="49"/>
      <c r="I22" s="50"/>
      <c r="J22" s="51" t="s">
        <v>68</v>
      </c>
      <c r="K22" s="17" t="s">
        <v>326</v>
      </c>
      <c r="L22" s="52"/>
      <c r="N22" s="33"/>
      <c r="S22" s="46"/>
      <c r="AB22" s="32" t="str">
        <f t="shared" si="4"/>
        <v>N-ADV-133-H-C/1</v>
      </c>
      <c r="AC22" s="33" t="str">
        <f t="shared" si="2"/>
        <v>DIO</v>
      </c>
    </row>
    <row r="23" spans="1:29" s="32" customFormat="1" x14ac:dyDescent="0.2">
      <c r="A23" s="129"/>
      <c r="B23" s="129"/>
      <c r="C23" s="73" t="s">
        <v>631</v>
      </c>
      <c r="D23" s="54"/>
      <c r="E23" s="55"/>
      <c r="F23" s="55"/>
      <c r="G23" s="55"/>
      <c r="H23" s="55"/>
      <c r="I23" s="56"/>
      <c r="J23" s="57" t="s">
        <v>68</v>
      </c>
      <c r="K23" s="18" t="s">
        <v>327</v>
      </c>
      <c r="L23" s="58"/>
      <c r="N23" s="33"/>
      <c r="S23" s="46"/>
      <c r="AB23" s="32" t="str">
        <f>AB16</f>
        <v>N-ADV-133-H-C/1</v>
      </c>
      <c r="AC23" s="33" t="str">
        <f t="shared" si="2"/>
        <v>DIO</v>
      </c>
    </row>
    <row r="24" spans="1:29" s="32" customFormat="1" x14ac:dyDescent="0.2">
      <c r="A24" s="129"/>
      <c r="B24" s="129"/>
      <c r="C24" s="74" t="s">
        <v>632</v>
      </c>
      <c r="D24" s="60"/>
      <c r="E24" s="61"/>
      <c r="F24" s="61"/>
      <c r="G24" s="61"/>
      <c r="H24" s="61"/>
      <c r="I24" s="62"/>
      <c r="J24" s="63" t="s">
        <v>328</v>
      </c>
      <c r="K24" s="64" t="s">
        <v>329</v>
      </c>
      <c r="L24" s="65"/>
      <c r="N24" s="33"/>
      <c r="S24" s="46"/>
      <c r="AB24" s="32" t="str">
        <f t="shared" si="4"/>
        <v>N-ADV-133-H-C/1</v>
      </c>
      <c r="AC24" s="33" t="str">
        <f t="shared" si="2"/>
        <v>DIO</v>
      </c>
    </row>
    <row r="25" spans="1:29" s="32" customFormat="1" x14ac:dyDescent="0.2">
      <c r="A25" s="129"/>
      <c r="B25" s="129"/>
      <c r="C25" s="72" t="s">
        <v>633</v>
      </c>
      <c r="D25" s="48"/>
      <c r="E25" s="49"/>
      <c r="F25" s="49"/>
      <c r="G25" s="49"/>
      <c r="H25" s="49"/>
      <c r="I25" s="50"/>
      <c r="J25" s="51" t="s">
        <v>328</v>
      </c>
      <c r="K25" s="17" t="s">
        <v>330</v>
      </c>
      <c r="L25" s="52"/>
      <c r="N25" s="33"/>
      <c r="S25" s="46"/>
      <c r="AB25" s="32" t="str">
        <f t="shared" si="4"/>
        <v>N-ADV-133-H-C/1</v>
      </c>
      <c r="AC25" s="33" t="str">
        <f t="shared" si="2"/>
        <v>DIO</v>
      </c>
    </row>
    <row r="26" spans="1:29" s="32" customFormat="1" x14ac:dyDescent="0.2">
      <c r="A26" s="129"/>
      <c r="B26" s="129"/>
      <c r="C26" s="72" t="s">
        <v>634</v>
      </c>
      <c r="D26" s="48"/>
      <c r="E26" s="49"/>
      <c r="F26" s="49"/>
      <c r="G26" s="49"/>
      <c r="H26" s="49"/>
      <c r="I26" s="50"/>
      <c r="J26" s="51" t="s">
        <v>331</v>
      </c>
      <c r="K26" s="17" t="s">
        <v>332</v>
      </c>
      <c r="L26" s="52"/>
      <c r="N26" s="33"/>
      <c r="S26" s="46"/>
      <c r="AB26" s="32" t="str">
        <f t="shared" si="4"/>
        <v>N-ADV-133-H-C/1</v>
      </c>
      <c r="AC26" s="33" t="str">
        <f t="shared" si="2"/>
        <v>DIO</v>
      </c>
    </row>
    <row r="27" spans="1:29" s="32" customFormat="1" x14ac:dyDescent="0.2">
      <c r="A27" s="129"/>
      <c r="B27" s="129"/>
      <c r="C27" s="72" t="s">
        <v>635</v>
      </c>
      <c r="D27" s="48"/>
      <c r="E27" s="49"/>
      <c r="F27" s="49"/>
      <c r="G27" s="49"/>
      <c r="H27" s="49"/>
      <c r="I27" s="50"/>
      <c r="J27" s="51" t="s">
        <v>331</v>
      </c>
      <c r="K27" s="17" t="s">
        <v>101</v>
      </c>
      <c r="L27" s="52"/>
      <c r="N27" s="33"/>
      <c r="S27" s="46"/>
      <c r="AB27" s="32" t="str">
        <f>AB24</f>
        <v>N-ADV-133-H-C/1</v>
      </c>
      <c r="AC27" s="33" t="str">
        <f t="shared" si="2"/>
        <v>DIO</v>
      </c>
    </row>
    <row r="28" spans="1:29" s="32" customFormat="1" x14ac:dyDescent="0.2">
      <c r="A28" s="129"/>
      <c r="B28" s="129"/>
      <c r="C28" s="72" t="s">
        <v>636</v>
      </c>
      <c r="D28" s="48"/>
      <c r="E28" s="49"/>
      <c r="F28" s="49"/>
      <c r="G28" s="49"/>
      <c r="H28" s="49"/>
      <c r="I28" s="50"/>
      <c r="J28" s="51" t="s">
        <v>655</v>
      </c>
      <c r="K28" s="17" t="s">
        <v>657</v>
      </c>
      <c r="L28" s="52"/>
      <c r="N28" s="33"/>
      <c r="S28" s="46"/>
      <c r="AB28" s="32" t="str">
        <f t="shared" si="4"/>
        <v>N-ADV-133-H-C/1</v>
      </c>
      <c r="AC28" s="33" t="str">
        <f t="shared" si="2"/>
        <v>DIO</v>
      </c>
    </row>
    <row r="29" spans="1:29" s="32" customFormat="1" x14ac:dyDescent="0.2">
      <c r="A29" s="129"/>
      <c r="B29" s="129"/>
      <c r="C29" s="72" t="s">
        <v>637</v>
      </c>
      <c r="D29" s="48"/>
      <c r="E29" s="49"/>
      <c r="F29" s="49"/>
      <c r="G29" s="49"/>
      <c r="H29" s="49"/>
      <c r="I29" s="50"/>
      <c r="J29" s="51" t="s">
        <v>655</v>
      </c>
      <c r="K29" s="17" t="s">
        <v>658</v>
      </c>
      <c r="L29" s="52"/>
      <c r="N29" s="33"/>
      <c r="S29" s="46"/>
      <c r="AB29" s="32" t="str">
        <f>AB26</f>
        <v>N-ADV-133-H-C/1</v>
      </c>
      <c r="AC29" s="33" t="str">
        <f t="shared" si="2"/>
        <v>DIO</v>
      </c>
    </row>
    <row r="30" spans="1:29" s="32" customFormat="1" x14ac:dyDescent="0.2">
      <c r="A30" s="129"/>
      <c r="B30" s="129"/>
      <c r="C30" s="72" t="s">
        <v>638</v>
      </c>
      <c r="D30" s="48"/>
      <c r="E30" s="49"/>
      <c r="F30" s="49"/>
      <c r="G30" s="49"/>
      <c r="H30" s="49"/>
      <c r="I30" s="50"/>
      <c r="J30" s="51"/>
      <c r="K30" s="17"/>
      <c r="L30" s="52"/>
      <c r="N30" s="33"/>
      <c r="S30" s="46"/>
      <c r="AB30" s="32" t="str">
        <f t="shared" si="4"/>
        <v>N-ADV-133-H-C/1</v>
      </c>
      <c r="AC30" s="33" t="str">
        <f t="shared" si="2"/>
        <v>DIX</v>
      </c>
    </row>
    <row r="31" spans="1:29" s="32" customFormat="1" x14ac:dyDescent="0.2">
      <c r="A31" s="130"/>
      <c r="B31" s="130"/>
      <c r="C31" s="73" t="s">
        <v>639</v>
      </c>
      <c r="D31" s="54"/>
      <c r="E31" s="55"/>
      <c r="F31" s="55"/>
      <c r="G31" s="55"/>
      <c r="H31" s="55"/>
      <c r="I31" s="56"/>
      <c r="J31" s="66"/>
      <c r="K31" s="16"/>
      <c r="L31" s="58"/>
      <c r="N31" s="33"/>
      <c r="S31" s="46"/>
      <c r="AB31" s="32" t="str">
        <f t="shared" si="4"/>
        <v>N-ADV-133-H-C/1</v>
      </c>
      <c r="AC31" s="33" t="str">
        <f t="shared" si="2"/>
        <v>DIX</v>
      </c>
    </row>
    <row r="32" spans="1:29" s="32" customFormat="1" x14ac:dyDescent="0.2">
      <c r="J32" s="67" t="s">
        <v>599</v>
      </c>
      <c r="N32" s="33"/>
      <c r="S32" s="46" t="str">
        <f t="shared" ref="S32" si="5">IF(D32="Typ signálu","Označení signálu",IF(COUNTIF(J32,"G61*"),CONCATENATE(MID(J32,2,2),".",MID(J32,5,FIND("/",J32)-FIND("-",J32)-1),".MAR.",MID(J32,5,FIND("/",J32)-FIND("-",J32)-1),MID(J32,FIND("/",J32),20)),IF(COUNTIF(J32,"G62*"),CONCATENATE(MID(J32,2,2),".",MID(J32,5,FIND("/",J32)-FIND("-",J32)-1),".MAR.",MID(J32,5,FIND("/",J32)-FIND("-",J32)-1),MID(J32,FIND("/",J32),20)),"")))</f>
        <v/>
      </c>
      <c r="AC32" s="33"/>
    </row>
    <row r="33" spans="1:29" s="32" customFormat="1" ht="12.75" customHeight="1" x14ac:dyDescent="0.2">
      <c r="A33" s="131" t="s">
        <v>15</v>
      </c>
      <c r="B33" s="133" t="s">
        <v>4</v>
      </c>
      <c r="C33" s="135" t="s">
        <v>660</v>
      </c>
      <c r="D33" s="137" t="s">
        <v>8</v>
      </c>
      <c r="E33" s="138"/>
      <c r="F33" s="138"/>
      <c r="G33" s="138"/>
      <c r="H33" s="138"/>
      <c r="I33" s="138"/>
      <c r="J33" s="31" t="s">
        <v>0</v>
      </c>
      <c r="K33" s="139" t="s">
        <v>2</v>
      </c>
      <c r="L33" s="139" t="s">
        <v>1</v>
      </c>
      <c r="N33" s="33"/>
      <c r="S33" s="46"/>
      <c r="AB33" s="34" t="str">
        <f>A35</f>
        <v>N-ADV-133-H-C/1</v>
      </c>
      <c r="AC33" s="33" t="str">
        <f t="shared" ref="AC33:AC50" si="6">CONCATENATE(MID(C33,1,2),IF(K33&lt;&gt;0,"O","X"))</f>
        <v>PDO</v>
      </c>
    </row>
    <row r="34" spans="1:29" s="32" customFormat="1" ht="27" customHeight="1" x14ac:dyDescent="0.2">
      <c r="A34" s="132"/>
      <c r="B34" s="134"/>
      <c r="C34" s="136"/>
      <c r="D34" s="68"/>
      <c r="E34" s="69"/>
      <c r="F34" s="69"/>
      <c r="G34" s="69" t="s">
        <v>601</v>
      </c>
      <c r="H34" s="68" t="s">
        <v>602</v>
      </c>
      <c r="I34" s="70"/>
      <c r="J34" s="38" t="s">
        <v>599</v>
      </c>
      <c r="K34" s="140"/>
      <c r="L34" s="140"/>
      <c r="N34" s="33"/>
      <c r="S34" s="46" t="str">
        <f t="shared" ref="S34" si="7">IF(D34="Typ signálu","Označení signálu",IF(COUNTIF(J34,"G61*"),CONCATENATE(MID(J34,2,2),".",MID(J34,5,FIND("/",J34)-FIND("-",J34)-1),".MAR.",MID(J34,5,FIND("/",J34)-FIND("-",J34)-1),MID(J34,FIND("/",J34),20)),IF(COUNTIF(J34,"G62*"),CONCATENATE(MID(J34,2,2),".",MID(J34,5,FIND("/",J34)-FIND("-",J34)-1),".MAR.",MID(J34,5,FIND("/",J34)-FIND("-",J34)-1),MID(J34,FIND("/",J34),20)),"")))</f>
        <v/>
      </c>
      <c r="AB34" s="32" t="str">
        <f t="shared" ref="AB34:AB50" si="8">AB33</f>
        <v>N-ADV-133-H-C/1</v>
      </c>
      <c r="AC34" s="33" t="str">
        <f t="shared" si="6"/>
        <v>X</v>
      </c>
    </row>
    <row r="35" spans="1:29" s="32" customFormat="1" ht="12.75" customHeight="1" x14ac:dyDescent="0.2">
      <c r="A35" s="128" t="s">
        <v>621</v>
      </c>
      <c r="B35" s="128" t="s">
        <v>661</v>
      </c>
      <c r="C35" s="71" t="s">
        <v>624</v>
      </c>
      <c r="D35" s="40"/>
      <c r="E35" s="41"/>
      <c r="F35" s="41"/>
      <c r="G35" s="41"/>
      <c r="H35" s="41"/>
      <c r="I35" s="42"/>
      <c r="J35" s="43" t="s">
        <v>50</v>
      </c>
      <c r="K35" s="44" t="s">
        <v>572</v>
      </c>
      <c r="L35" s="45"/>
      <c r="N35" s="33"/>
      <c r="S35" s="46"/>
      <c r="AB35" s="32" t="str">
        <f t="shared" si="8"/>
        <v>N-ADV-133-H-C/1</v>
      </c>
      <c r="AC35" s="33" t="str">
        <f t="shared" si="6"/>
        <v>DIO</v>
      </c>
    </row>
    <row r="36" spans="1:29" s="32" customFormat="1" x14ac:dyDescent="0.2">
      <c r="A36" s="129"/>
      <c r="B36" s="129"/>
      <c r="C36" s="72" t="s">
        <v>625</v>
      </c>
      <c r="D36" s="48"/>
      <c r="E36" s="49"/>
      <c r="F36" s="49"/>
      <c r="G36" s="49"/>
      <c r="H36" s="49"/>
      <c r="I36" s="50"/>
      <c r="J36" s="51" t="s">
        <v>50</v>
      </c>
      <c r="K36" s="17" t="s">
        <v>573</v>
      </c>
      <c r="L36" s="52"/>
      <c r="N36" s="33"/>
      <c r="S36" s="46"/>
      <c r="AB36" s="32" t="str">
        <f t="shared" si="8"/>
        <v>N-ADV-133-H-C/1</v>
      </c>
      <c r="AC36" s="33" t="str">
        <f t="shared" si="6"/>
        <v>DIO</v>
      </c>
    </row>
    <row r="37" spans="1:29" s="32" customFormat="1" x14ac:dyDescent="0.2">
      <c r="A37" s="129"/>
      <c r="B37" s="129"/>
      <c r="C37" s="72" t="s">
        <v>626</v>
      </c>
      <c r="D37" s="48"/>
      <c r="E37" s="49"/>
      <c r="F37" s="49"/>
      <c r="G37" s="49"/>
      <c r="H37" s="49"/>
      <c r="I37" s="50"/>
      <c r="J37" s="51" t="s">
        <v>76</v>
      </c>
      <c r="K37" s="17" t="s">
        <v>574</v>
      </c>
      <c r="L37" s="52"/>
      <c r="N37" s="33"/>
      <c r="S37" s="46"/>
      <c r="AB37" s="32" t="str">
        <f t="shared" si="8"/>
        <v>N-ADV-133-H-C/1</v>
      </c>
      <c r="AC37" s="33" t="str">
        <f t="shared" si="6"/>
        <v>DIO</v>
      </c>
    </row>
    <row r="38" spans="1:29" s="32" customFormat="1" x14ac:dyDescent="0.2">
      <c r="A38" s="129"/>
      <c r="B38" s="129"/>
      <c r="C38" s="72" t="s">
        <v>627</v>
      </c>
      <c r="D38" s="48"/>
      <c r="E38" s="49"/>
      <c r="F38" s="49"/>
      <c r="G38" s="49"/>
      <c r="H38" s="49"/>
      <c r="I38" s="50"/>
      <c r="J38" s="51" t="s">
        <v>76</v>
      </c>
      <c r="K38" s="17" t="s">
        <v>575</v>
      </c>
      <c r="L38" s="52"/>
      <c r="N38" s="33"/>
      <c r="S38" s="46"/>
      <c r="AB38" s="32" t="str">
        <f t="shared" si="8"/>
        <v>N-ADV-133-H-C/1</v>
      </c>
      <c r="AC38" s="33" t="str">
        <f t="shared" si="6"/>
        <v>DIO</v>
      </c>
    </row>
    <row r="39" spans="1:29" s="32" customFormat="1" x14ac:dyDescent="0.2">
      <c r="A39" s="129"/>
      <c r="B39" s="129"/>
      <c r="C39" s="72" t="s">
        <v>628</v>
      </c>
      <c r="D39" s="48"/>
      <c r="E39" s="49"/>
      <c r="F39" s="49"/>
      <c r="G39" s="49"/>
      <c r="H39" s="49"/>
      <c r="I39" s="50"/>
      <c r="J39" s="51" t="s">
        <v>333</v>
      </c>
      <c r="K39" s="17" t="s">
        <v>576</v>
      </c>
      <c r="L39" s="52"/>
      <c r="N39" s="33"/>
      <c r="S39" s="46"/>
      <c r="AB39" s="32" t="str">
        <f t="shared" si="8"/>
        <v>N-ADV-133-H-C/1</v>
      </c>
      <c r="AC39" s="33" t="str">
        <f t="shared" si="6"/>
        <v>DIO</v>
      </c>
    </row>
    <row r="40" spans="1:29" s="32" customFormat="1" x14ac:dyDescent="0.2">
      <c r="A40" s="129"/>
      <c r="B40" s="129"/>
      <c r="C40" s="72" t="s">
        <v>629</v>
      </c>
      <c r="D40" s="48"/>
      <c r="E40" s="49"/>
      <c r="F40" s="49"/>
      <c r="G40" s="49"/>
      <c r="H40" s="49"/>
      <c r="I40" s="50"/>
      <c r="J40" s="51" t="s">
        <v>333</v>
      </c>
      <c r="K40" s="17" t="s">
        <v>577</v>
      </c>
      <c r="L40" s="52"/>
      <c r="N40" s="33"/>
      <c r="S40" s="46"/>
      <c r="AB40" s="32" t="str">
        <f t="shared" si="8"/>
        <v>N-ADV-133-H-C/1</v>
      </c>
      <c r="AC40" s="33" t="str">
        <f t="shared" si="6"/>
        <v>DIO</v>
      </c>
    </row>
    <row r="41" spans="1:29" s="32" customFormat="1" x14ac:dyDescent="0.2">
      <c r="A41" s="129"/>
      <c r="B41" s="129"/>
      <c r="C41" s="72" t="s">
        <v>630</v>
      </c>
      <c r="D41" s="48"/>
      <c r="E41" s="49"/>
      <c r="F41" s="49"/>
      <c r="G41" s="49"/>
      <c r="H41" s="49"/>
      <c r="I41" s="50"/>
      <c r="J41" s="51" t="s">
        <v>578</v>
      </c>
      <c r="K41" s="17" t="s">
        <v>579</v>
      </c>
      <c r="L41" s="52"/>
      <c r="N41" s="33"/>
      <c r="S41" s="46"/>
      <c r="AB41" s="32" t="str">
        <f t="shared" si="8"/>
        <v>N-ADV-133-H-C/1</v>
      </c>
      <c r="AC41" s="33" t="str">
        <f t="shared" si="6"/>
        <v>DIO</v>
      </c>
    </row>
    <row r="42" spans="1:29" s="32" customFormat="1" x14ac:dyDescent="0.2">
      <c r="A42" s="129"/>
      <c r="B42" s="129"/>
      <c r="C42" s="73" t="s">
        <v>631</v>
      </c>
      <c r="D42" s="54"/>
      <c r="E42" s="55"/>
      <c r="F42" s="55"/>
      <c r="G42" s="55"/>
      <c r="H42" s="55"/>
      <c r="I42" s="56"/>
      <c r="J42" s="57" t="s">
        <v>578</v>
      </c>
      <c r="K42" s="18" t="s">
        <v>580</v>
      </c>
      <c r="L42" s="58"/>
      <c r="N42" s="33"/>
      <c r="S42" s="46"/>
      <c r="AB42" s="32" t="str">
        <f>AB35</f>
        <v>N-ADV-133-H-C/1</v>
      </c>
      <c r="AC42" s="33" t="str">
        <f t="shared" si="6"/>
        <v>DIO</v>
      </c>
    </row>
    <row r="43" spans="1:29" s="32" customFormat="1" x14ac:dyDescent="0.2">
      <c r="A43" s="129"/>
      <c r="B43" s="129"/>
      <c r="C43" s="74" t="s">
        <v>632</v>
      </c>
      <c r="D43" s="60"/>
      <c r="E43" s="61"/>
      <c r="F43" s="61"/>
      <c r="G43" s="61"/>
      <c r="H43" s="61"/>
      <c r="I43" s="62"/>
      <c r="J43" s="63" t="s">
        <v>581</v>
      </c>
      <c r="K43" s="64" t="s">
        <v>582</v>
      </c>
      <c r="L43" s="65"/>
      <c r="N43" s="33"/>
      <c r="S43" s="46"/>
      <c r="AB43" s="32" t="str">
        <f t="shared" si="8"/>
        <v>N-ADV-133-H-C/1</v>
      </c>
      <c r="AC43" s="33" t="str">
        <f t="shared" si="6"/>
        <v>DIO</v>
      </c>
    </row>
    <row r="44" spans="1:29" s="32" customFormat="1" x14ac:dyDescent="0.2">
      <c r="A44" s="129"/>
      <c r="B44" s="129"/>
      <c r="C44" s="72" t="s">
        <v>633</v>
      </c>
      <c r="D44" s="48"/>
      <c r="E44" s="49"/>
      <c r="F44" s="49"/>
      <c r="G44" s="49"/>
      <c r="H44" s="49"/>
      <c r="I44" s="50"/>
      <c r="J44" s="51" t="s">
        <v>581</v>
      </c>
      <c r="K44" s="17" t="s">
        <v>583</v>
      </c>
      <c r="L44" s="52"/>
      <c r="N44" s="33"/>
      <c r="S44" s="46"/>
      <c r="AB44" s="32" t="str">
        <f t="shared" si="8"/>
        <v>N-ADV-133-H-C/1</v>
      </c>
      <c r="AC44" s="33" t="str">
        <f t="shared" si="6"/>
        <v>DIO</v>
      </c>
    </row>
    <row r="45" spans="1:29" s="32" customFormat="1" x14ac:dyDescent="0.2">
      <c r="A45" s="129"/>
      <c r="B45" s="129"/>
      <c r="C45" s="72" t="s">
        <v>634</v>
      </c>
      <c r="D45" s="48"/>
      <c r="E45" s="49"/>
      <c r="F45" s="49"/>
      <c r="G45" s="49"/>
      <c r="H45" s="49"/>
      <c r="I45" s="50"/>
      <c r="J45" s="51" t="s">
        <v>124</v>
      </c>
      <c r="K45" s="17" t="s">
        <v>125</v>
      </c>
      <c r="L45" s="52"/>
      <c r="N45" s="33"/>
      <c r="S45" s="46"/>
      <c r="AB45" s="32" t="str">
        <f t="shared" si="8"/>
        <v>N-ADV-133-H-C/1</v>
      </c>
      <c r="AC45" s="33" t="str">
        <f t="shared" si="6"/>
        <v>DIO</v>
      </c>
    </row>
    <row r="46" spans="1:29" s="32" customFormat="1" x14ac:dyDescent="0.2">
      <c r="A46" s="129"/>
      <c r="B46" s="129"/>
      <c r="C46" s="72" t="s">
        <v>635</v>
      </c>
      <c r="D46" s="48"/>
      <c r="E46" s="49"/>
      <c r="F46" s="49"/>
      <c r="G46" s="49"/>
      <c r="H46" s="49"/>
      <c r="I46" s="50"/>
      <c r="J46" s="51" t="s">
        <v>124</v>
      </c>
      <c r="K46" s="17" t="s">
        <v>126</v>
      </c>
      <c r="L46" s="52"/>
      <c r="N46" s="33"/>
      <c r="S46" s="46"/>
      <c r="AB46" s="32" t="str">
        <f>AB43</f>
        <v>N-ADV-133-H-C/1</v>
      </c>
      <c r="AC46" s="33" t="str">
        <f t="shared" si="6"/>
        <v>DIO</v>
      </c>
    </row>
    <row r="47" spans="1:29" s="32" customFormat="1" x14ac:dyDescent="0.2">
      <c r="A47" s="129"/>
      <c r="B47" s="129"/>
      <c r="C47" s="72" t="s">
        <v>636</v>
      </c>
      <c r="D47" s="48"/>
      <c r="E47" s="49"/>
      <c r="F47" s="49"/>
      <c r="G47" s="49"/>
      <c r="H47" s="49"/>
      <c r="I47" s="50"/>
      <c r="J47" s="51" t="s">
        <v>124</v>
      </c>
      <c r="K47" s="17" t="s">
        <v>127</v>
      </c>
      <c r="L47" s="52"/>
      <c r="N47" s="33"/>
      <c r="S47" s="46"/>
      <c r="AB47" s="32" t="str">
        <f t="shared" si="8"/>
        <v>N-ADV-133-H-C/1</v>
      </c>
      <c r="AC47" s="33" t="str">
        <f t="shared" si="6"/>
        <v>DIO</v>
      </c>
    </row>
    <row r="48" spans="1:29" s="32" customFormat="1" x14ac:dyDescent="0.2">
      <c r="A48" s="129"/>
      <c r="B48" s="129"/>
      <c r="C48" s="72" t="s">
        <v>637</v>
      </c>
      <c r="D48" s="48"/>
      <c r="E48" s="49"/>
      <c r="F48" s="49"/>
      <c r="G48" s="49"/>
      <c r="H48" s="49"/>
      <c r="I48" s="50"/>
      <c r="J48" s="51" t="s">
        <v>128</v>
      </c>
      <c r="K48" s="17" t="s">
        <v>65</v>
      </c>
      <c r="L48" s="52"/>
      <c r="N48" s="33"/>
      <c r="S48" s="46"/>
      <c r="AB48" s="32" t="str">
        <f>AB45</f>
        <v>N-ADV-133-H-C/1</v>
      </c>
      <c r="AC48" s="33" t="str">
        <f t="shared" si="6"/>
        <v>DIO</v>
      </c>
    </row>
    <row r="49" spans="1:29" s="32" customFormat="1" x14ac:dyDescent="0.2">
      <c r="A49" s="129"/>
      <c r="B49" s="129"/>
      <c r="C49" s="72" t="s">
        <v>638</v>
      </c>
      <c r="D49" s="48"/>
      <c r="E49" s="49"/>
      <c r="F49" s="49"/>
      <c r="G49" s="49"/>
      <c r="H49" s="49"/>
      <c r="I49" s="50"/>
      <c r="J49" s="51" t="s">
        <v>341</v>
      </c>
      <c r="K49" s="17" t="s">
        <v>343</v>
      </c>
      <c r="L49" s="52"/>
      <c r="N49" s="33"/>
      <c r="S49" s="46"/>
      <c r="AB49" s="32" t="str">
        <f t="shared" si="8"/>
        <v>N-ADV-133-H-C/1</v>
      </c>
      <c r="AC49" s="33" t="str">
        <f t="shared" si="6"/>
        <v>DIO</v>
      </c>
    </row>
    <row r="50" spans="1:29" s="32" customFormat="1" x14ac:dyDescent="0.2">
      <c r="A50" s="130"/>
      <c r="B50" s="130"/>
      <c r="C50" s="73" t="s">
        <v>639</v>
      </c>
      <c r="D50" s="54"/>
      <c r="E50" s="55"/>
      <c r="F50" s="55"/>
      <c r="G50" s="55"/>
      <c r="H50" s="55"/>
      <c r="I50" s="56"/>
      <c r="J50" s="66" t="s">
        <v>342</v>
      </c>
      <c r="K50" s="16" t="s">
        <v>344</v>
      </c>
      <c r="L50" s="58"/>
      <c r="N50" s="33"/>
      <c r="S50" s="46"/>
      <c r="AB50" s="32" t="str">
        <f t="shared" si="8"/>
        <v>N-ADV-133-H-C/1</v>
      </c>
      <c r="AC50" s="33" t="str">
        <f t="shared" si="6"/>
        <v>DIO</v>
      </c>
    </row>
    <row r="51" spans="1:29" s="32" customFormat="1" x14ac:dyDescent="0.2">
      <c r="J51" s="67" t="s">
        <v>599</v>
      </c>
      <c r="N51" s="33"/>
      <c r="S51" s="46" t="str">
        <f t="shared" ref="S51" si="9">IF(D51="Typ signálu","Označení signálu",IF(COUNTIF(J51,"G61*"),CONCATENATE(MID(J51,2,2),".",MID(J51,5,FIND("/",J51)-FIND("-",J51)-1),".MAR.",MID(J51,5,FIND("/",J51)-FIND("-",J51)-1),MID(J51,FIND("/",J51),20)),IF(COUNTIF(J51,"G62*"),CONCATENATE(MID(J51,2,2),".",MID(J51,5,FIND("/",J51)-FIND("-",J51)-1),".MAR.",MID(J51,5,FIND("/",J51)-FIND("-",J51)-1),MID(J51,FIND("/",J51),20)),"")))</f>
        <v/>
      </c>
      <c r="AC51" s="33"/>
    </row>
    <row r="52" spans="1:29" s="32" customFormat="1" ht="12.75" customHeight="1" x14ac:dyDescent="0.2">
      <c r="A52" s="131" t="s">
        <v>15</v>
      </c>
      <c r="B52" s="133" t="s">
        <v>4</v>
      </c>
      <c r="C52" s="135" t="s">
        <v>662</v>
      </c>
      <c r="D52" s="137" t="s">
        <v>8</v>
      </c>
      <c r="E52" s="138"/>
      <c r="F52" s="138"/>
      <c r="G52" s="138"/>
      <c r="H52" s="138"/>
      <c r="I52" s="138"/>
      <c r="J52" s="31" t="s">
        <v>0</v>
      </c>
      <c r="K52" s="139" t="s">
        <v>2</v>
      </c>
      <c r="L52" s="139" t="s">
        <v>1</v>
      </c>
      <c r="N52" s="33"/>
      <c r="S52" s="46"/>
      <c r="AB52" s="34" t="str">
        <f>A54</f>
        <v>N-ADV-133-H-C/1</v>
      </c>
      <c r="AC52" s="33" t="str">
        <f t="shared" ref="AC52:AC69" si="10">CONCATENATE(MID(C52,1,2),IF(K52&lt;&gt;0,"O","X"))</f>
        <v>PDO</v>
      </c>
    </row>
    <row r="53" spans="1:29" s="32" customFormat="1" ht="27" customHeight="1" x14ac:dyDescent="0.2">
      <c r="A53" s="132"/>
      <c r="B53" s="134"/>
      <c r="C53" s="136"/>
      <c r="D53" s="68"/>
      <c r="E53" s="69"/>
      <c r="F53" s="69"/>
      <c r="G53" s="69" t="s">
        <v>601</v>
      </c>
      <c r="H53" s="68" t="s">
        <v>602</v>
      </c>
      <c r="I53" s="70"/>
      <c r="J53" s="38" t="s">
        <v>599</v>
      </c>
      <c r="K53" s="140"/>
      <c r="L53" s="140"/>
      <c r="N53" s="33"/>
      <c r="S53" s="46" t="str">
        <f t="shared" ref="S53" si="11">IF(D53="Typ signálu","Označení signálu",IF(COUNTIF(J53,"G61*"),CONCATENATE(MID(J53,2,2),".",MID(J53,5,FIND("/",J53)-FIND("-",J53)-1),".MAR.",MID(J53,5,FIND("/",J53)-FIND("-",J53)-1),MID(J53,FIND("/",J53),20)),IF(COUNTIF(J53,"G62*"),CONCATENATE(MID(J53,2,2),".",MID(J53,5,FIND("/",J53)-FIND("-",J53)-1),".MAR.",MID(J53,5,FIND("/",J53)-FIND("-",J53)-1),MID(J53,FIND("/",J53),20)),"")))</f>
        <v/>
      </c>
      <c r="AB53" s="32" t="str">
        <f t="shared" ref="AB53:AB69" si="12">AB52</f>
        <v>N-ADV-133-H-C/1</v>
      </c>
      <c r="AC53" s="33" t="str">
        <f t="shared" si="10"/>
        <v>X</v>
      </c>
    </row>
    <row r="54" spans="1:29" s="32" customFormat="1" ht="12.75" customHeight="1" x14ac:dyDescent="0.2">
      <c r="A54" s="128" t="s">
        <v>621</v>
      </c>
      <c r="B54" s="128" t="s">
        <v>663</v>
      </c>
      <c r="C54" s="71" t="s">
        <v>624</v>
      </c>
      <c r="D54" s="40"/>
      <c r="E54" s="41"/>
      <c r="F54" s="41"/>
      <c r="G54" s="41"/>
      <c r="H54" s="41"/>
      <c r="I54" s="42"/>
      <c r="J54" s="43" t="s">
        <v>345</v>
      </c>
      <c r="K54" s="44" t="s">
        <v>346</v>
      </c>
      <c r="L54" s="45"/>
      <c r="N54" s="33"/>
      <c r="S54" s="46"/>
      <c r="AB54" s="32" t="str">
        <f t="shared" si="12"/>
        <v>N-ADV-133-H-C/1</v>
      </c>
      <c r="AC54" s="33" t="str">
        <f t="shared" si="10"/>
        <v>DIO</v>
      </c>
    </row>
    <row r="55" spans="1:29" s="32" customFormat="1" x14ac:dyDescent="0.2">
      <c r="A55" s="129"/>
      <c r="B55" s="129"/>
      <c r="C55" s="72" t="s">
        <v>625</v>
      </c>
      <c r="D55" s="48"/>
      <c r="E55" s="49"/>
      <c r="F55" s="49"/>
      <c r="G55" s="49"/>
      <c r="H55" s="49"/>
      <c r="I55" s="50"/>
      <c r="J55" s="51" t="s">
        <v>345</v>
      </c>
      <c r="K55" s="17" t="s">
        <v>347</v>
      </c>
      <c r="L55" s="52"/>
      <c r="N55" s="33"/>
      <c r="S55" s="46"/>
      <c r="AB55" s="32" t="str">
        <f t="shared" si="12"/>
        <v>N-ADV-133-H-C/1</v>
      </c>
      <c r="AC55" s="33" t="str">
        <f t="shared" si="10"/>
        <v>DIO</v>
      </c>
    </row>
    <row r="56" spans="1:29" s="32" customFormat="1" x14ac:dyDescent="0.2">
      <c r="A56" s="129"/>
      <c r="B56" s="129"/>
      <c r="C56" s="72" t="s">
        <v>626</v>
      </c>
      <c r="D56" s="48"/>
      <c r="E56" s="49"/>
      <c r="F56" s="49"/>
      <c r="G56" s="49"/>
      <c r="H56" s="49"/>
      <c r="I56" s="50"/>
      <c r="J56" s="51" t="s">
        <v>402</v>
      </c>
      <c r="K56" s="17" t="s">
        <v>403</v>
      </c>
      <c r="L56" s="52"/>
      <c r="N56" s="33"/>
      <c r="S56" s="46"/>
      <c r="AB56" s="32" t="str">
        <f t="shared" si="12"/>
        <v>N-ADV-133-H-C/1</v>
      </c>
      <c r="AC56" s="33" t="str">
        <f t="shared" si="10"/>
        <v>DIO</v>
      </c>
    </row>
    <row r="57" spans="1:29" s="32" customFormat="1" x14ac:dyDescent="0.2">
      <c r="A57" s="129"/>
      <c r="B57" s="129"/>
      <c r="C57" s="72" t="s">
        <v>627</v>
      </c>
      <c r="D57" s="48"/>
      <c r="E57" s="49"/>
      <c r="F57" s="49"/>
      <c r="G57" s="49"/>
      <c r="H57" s="49"/>
      <c r="I57" s="50"/>
      <c r="J57" s="51" t="s">
        <v>442</v>
      </c>
      <c r="K57" s="17" t="s">
        <v>451</v>
      </c>
      <c r="L57" s="52"/>
      <c r="N57" s="33"/>
      <c r="S57" s="46"/>
      <c r="AB57" s="32" t="str">
        <f t="shared" si="12"/>
        <v>N-ADV-133-H-C/1</v>
      </c>
      <c r="AC57" s="33" t="str">
        <f t="shared" si="10"/>
        <v>DIO</v>
      </c>
    </row>
    <row r="58" spans="1:29" s="32" customFormat="1" x14ac:dyDescent="0.2">
      <c r="A58" s="129"/>
      <c r="B58" s="129"/>
      <c r="C58" s="72" t="s">
        <v>628</v>
      </c>
      <c r="D58" s="48"/>
      <c r="E58" s="49"/>
      <c r="F58" s="49"/>
      <c r="G58" s="49"/>
      <c r="H58" s="49"/>
      <c r="I58" s="50"/>
      <c r="J58" s="51" t="s">
        <v>443</v>
      </c>
      <c r="K58" s="17" t="s">
        <v>452</v>
      </c>
      <c r="L58" s="52"/>
      <c r="N58" s="33"/>
      <c r="S58" s="46"/>
      <c r="AB58" s="32" t="str">
        <f t="shared" si="12"/>
        <v>N-ADV-133-H-C/1</v>
      </c>
      <c r="AC58" s="33" t="str">
        <f t="shared" si="10"/>
        <v>DIO</v>
      </c>
    </row>
    <row r="59" spans="1:29" s="32" customFormat="1" x14ac:dyDescent="0.2">
      <c r="A59" s="129"/>
      <c r="B59" s="129"/>
      <c r="C59" s="72" t="s">
        <v>629</v>
      </c>
      <c r="D59" s="48"/>
      <c r="E59" s="49"/>
      <c r="F59" s="49"/>
      <c r="G59" s="49"/>
      <c r="H59" s="49"/>
      <c r="I59" s="50"/>
      <c r="J59" s="51" t="s">
        <v>444</v>
      </c>
      <c r="K59" s="17" t="s">
        <v>453</v>
      </c>
      <c r="L59" s="52"/>
      <c r="N59" s="33"/>
      <c r="S59" s="46"/>
      <c r="AB59" s="32" t="str">
        <f t="shared" si="12"/>
        <v>N-ADV-133-H-C/1</v>
      </c>
      <c r="AC59" s="33" t="str">
        <f t="shared" si="10"/>
        <v>DIO</v>
      </c>
    </row>
    <row r="60" spans="1:29" s="32" customFormat="1" x14ac:dyDescent="0.2">
      <c r="A60" s="129"/>
      <c r="B60" s="129"/>
      <c r="C60" s="72" t="s">
        <v>630</v>
      </c>
      <c r="D60" s="48"/>
      <c r="E60" s="49"/>
      <c r="F60" s="49"/>
      <c r="G60" s="49"/>
      <c r="H60" s="49"/>
      <c r="I60" s="50"/>
      <c r="J60" s="51" t="s">
        <v>445</v>
      </c>
      <c r="K60" s="17" t="s">
        <v>454</v>
      </c>
      <c r="L60" s="52"/>
      <c r="N60" s="33"/>
      <c r="S60" s="46"/>
      <c r="AB60" s="32" t="str">
        <f t="shared" si="12"/>
        <v>N-ADV-133-H-C/1</v>
      </c>
      <c r="AC60" s="33" t="str">
        <f t="shared" si="10"/>
        <v>DIO</v>
      </c>
    </row>
    <row r="61" spans="1:29" s="32" customFormat="1" x14ac:dyDescent="0.2">
      <c r="A61" s="129"/>
      <c r="B61" s="129"/>
      <c r="C61" s="73" t="s">
        <v>631</v>
      </c>
      <c r="D61" s="54"/>
      <c r="E61" s="55"/>
      <c r="F61" s="55"/>
      <c r="G61" s="55"/>
      <c r="H61" s="55"/>
      <c r="I61" s="56"/>
      <c r="J61" s="57" t="s">
        <v>446</v>
      </c>
      <c r="K61" s="18" t="s">
        <v>455</v>
      </c>
      <c r="L61" s="58"/>
      <c r="N61" s="33"/>
      <c r="S61" s="46"/>
      <c r="AB61" s="32" t="str">
        <f>AB54</f>
        <v>N-ADV-133-H-C/1</v>
      </c>
      <c r="AC61" s="33" t="str">
        <f t="shared" si="10"/>
        <v>DIO</v>
      </c>
    </row>
    <row r="62" spans="1:29" s="32" customFormat="1" x14ac:dyDescent="0.2">
      <c r="A62" s="129"/>
      <c r="B62" s="129"/>
      <c r="C62" s="74" t="s">
        <v>632</v>
      </c>
      <c r="D62" s="60"/>
      <c r="E62" s="61"/>
      <c r="F62" s="61"/>
      <c r="G62" s="61"/>
      <c r="H62" s="61"/>
      <c r="I62" s="62"/>
      <c r="J62" s="63" t="s">
        <v>447</v>
      </c>
      <c r="K62" s="64" t="s">
        <v>456</v>
      </c>
      <c r="L62" s="65"/>
      <c r="N62" s="33"/>
      <c r="S62" s="46"/>
      <c r="AB62" s="32" t="str">
        <f t="shared" si="12"/>
        <v>N-ADV-133-H-C/1</v>
      </c>
      <c r="AC62" s="33" t="str">
        <f t="shared" si="10"/>
        <v>DIO</v>
      </c>
    </row>
    <row r="63" spans="1:29" s="32" customFormat="1" x14ac:dyDescent="0.2">
      <c r="A63" s="129"/>
      <c r="B63" s="129"/>
      <c r="C63" s="72" t="s">
        <v>633</v>
      </c>
      <c r="D63" s="48"/>
      <c r="E63" s="49"/>
      <c r="F63" s="49"/>
      <c r="G63" s="49"/>
      <c r="H63" s="49"/>
      <c r="I63" s="50"/>
      <c r="J63" s="51" t="s">
        <v>448</v>
      </c>
      <c r="K63" s="17" t="s">
        <v>457</v>
      </c>
      <c r="L63" s="52"/>
      <c r="N63" s="33"/>
      <c r="S63" s="46"/>
      <c r="AB63" s="32" t="str">
        <f t="shared" si="12"/>
        <v>N-ADV-133-H-C/1</v>
      </c>
      <c r="AC63" s="33" t="str">
        <f t="shared" si="10"/>
        <v>DIO</v>
      </c>
    </row>
    <row r="64" spans="1:29" s="32" customFormat="1" x14ac:dyDescent="0.2">
      <c r="A64" s="129"/>
      <c r="B64" s="129"/>
      <c r="C64" s="72" t="s">
        <v>634</v>
      </c>
      <c r="D64" s="48"/>
      <c r="E64" s="49"/>
      <c r="F64" s="49"/>
      <c r="G64" s="49"/>
      <c r="H64" s="49"/>
      <c r="I64" s="50"/>
      <c r="J64" s="51" t="s">
        <v>449</v>
      </c>
      <c r="K64" s="17" t="s">
        <v>458</v>
      </c>
      <c r="L64" s="52"/>
      <c r="N64" s="33"/>
      <c r="S64" s="46"/>
      <c r="AB64" s="32" t="str">
        <f t="shared" si="12"/>
        <v>N-ADV-133-H-C/1</v>
      </c>
      <c r="AC64" s="33" t="str">
        <f t="shared" si="10"/>
        <v>DIO</v>
      </c>
    </row>
    <row r="65" spans="1:29" s="32" customFormat="1" x14ac:dyDescent="0.2">
      <c r="A65" s="129"/>
      <c r="B65" s="129"/>
      <c r="C65" s="72" t="s">
        <v>635</v>
      </c>
      <c r="D65" s="48"/>
      <c r="E65" s="49"/>
      <c r="F65" s="49"/>
      <c r="G65" s="49"/>
      <c r="H65" s="49"/>
      <c r="I65" s="50"/>
      <c r="J65" s="51" t="s">
        <v>450</v>
      </c>
      <c r="K65" s="17" t="s">
        <v>459</v>
      </c>
      <c r="L65" s="52"/>
      <c r="N65" s="33"/>
      <c r="S65" s="46"/>
      <c r="AB65" s="32" t="str">
        <f>AB62</f>
        <v>N-ADV-133-H-C/1</v>
      </c>
      <c r="AC65" s="33" t="str">
        <f t="shared" si="10"/>
        <v>DIO</v>
      </c>
    </row>
    <row r="66" spans="1:29" s="32" customFormat="1" x14ac:dyDescent="0.2">
      <c r="A66" s="129"/>
      <c r="B66" s="129"/>
      <c r="C66" s="72" t="s">
        <v>636</v>
      </c>
      <c r="D66" s="48"/>
      <c r="E66" s="49"/>
      <c r="F66" s="49"/>
      <c r="G66" s="49"/>
      <c r="H66" s="49"/>
      <c r="I66" s="50"/>
      <c r="J66" s="51" t="s">
        <v>406</v>
      </c>
      <c r="K66" s="17" t="s">
        <v>410</v>
      </c>
      <c r="L66" s="52"/>
      <c r="N66" s="33"/>
      <c r="S66" s="46"/>
      <c r="AB66" s="32" t="str">
        <f t="shared" si="12"/>
        <v>N-ADV-133-H-C/1</v>
      </c>
      <c r="AC66" s="33" t="str">
        <f t="shared" si="10"/>
        <v>DIO</v>
      </c>
    </row>
    <row r="67" spans="1:29" s="32" customFormat="1" x14ac:dyDescent="0.2">
      <c r="A67" s="129"/>
      <c r="B67" s="129"/>
      <c r="C67" s="72" t="s">
        <v>637</v>
      </c>
      <c r="D67" s="48"/>
      <c r="E67" s="49"/>
      <c r="F67" s="49"/>
      <c r="G67" s="49"/>
      <c r="H67" s="49"/>
      <c r="I67" s="50"/>
      <c r="J67" s="51" t="s">
        <v>407</v>
      </c>
      <c r="K67" s="17" t="s">
        <v>411</v>
      </c>
      <c r="L67" s="52"/>
      <c r="N67" s="33"/>
      <c r="S67" s="46"/>
      <c r="AB67" s="32" t="str">
        <f>AB64</f>
        <v>N-ADV-133-H-C/1</v>
      </c>
      <c r="AC67" s="33" t="str">
        <f t="shared" si="10"/>
        <v>DIO</v>
      </c>
    </row>
    <row r="68" spans="1:29" s="32" customFormat="1" x14ac:dyDescent="0.2">
      <c r="A68" s="129"/>
      <c r="B68" s="129"/>
      <c r="C68" s="72" t="s">
        <v>638</v>
      </c>
      <c r="D68" s="48"/>
      <c r="E68" s="49"/>
      <c r="F68" s="49"/>
      <c r="G68" s="49"/>
      <c r="H68" s="49"/>
      <c r="I68" s="50"/>
      <c r="J68" s="51" t="s">
        <v>400</v>
      </c>
      <c r="K68" s="17" t="s">
        <v>404</v>
      </c>
      <c r="L68" s="52"/>
      <c r="N68" s="33"/>
      <c r="S68" s="46"/>
      <c r="AB68" s="32" t="str">
        <f t="shared" si="12"/>
        <v>N-ADV-133-H-C/1</v>
      </c>
      <c r="AC68" s="33" t="str">
        <f t="shared" si="10"/>
        <v>DIO</v>
      </c>
    </row>
    <row r="69" spans="1:29" s="32" customFormat="1" x14ac:dyDescent="0.2">
      <c r="A69" s="130"/>
      <c r="B69" s="130"/>
      <c r="C69" s="73" t="s">
        <v>639</v>
      </c>
      <c r="D69" s="54"/>
      <c r="E69" s="55"/>
      <c r="F69" s="55"/>
      <c r="G69" s="55"/>
      <c r="H69" s="55"/>
      <c r="I69" s="56"/>
      <c r="J69" s="66"/>
      <c r="K69" s="16"/>
      <c r="L69" s="58"/>
      <c r="N69" s="33"/>
      <c r="S69" s="46"/>
      <c r="AB69" s="32" t="str">
        <f t="shared" si="12"/>
        <v>N-ADV-133-H-C/1</v>
      </c>
      <c r="AC69" s="33" t="str">
        <f t="shared" si="10"/>
        <v>DIX</v>
      </c>
    </row>
    <row r="70" spans="1:29" s="32" customFormat="1" x14ac:dyDescent="0.2">
      <c r="J70" s="67" t="s">
        <v>599</v>
      </c>
      <c r="N70" s="33"/>
      <c r="S70" s="46" t="str">
        <f t="shared" ref="S70" si="13">IF(D70="Typ signálu","Označení signálu",IF(COUNTIF(J70,"G61*"),CONCATENATE(MID(J70,2,2),".",MID(J70,5,FIND("/",J70)-FIND("-",J70)-1),".MAR.",MID(J70,5,FIND("/",J70)-FIND("-",J70)-1),MID(J70,FIND("/",J70),20)),IF(COUNTIF(J70,"G62*"),CONCATENATE(MID(J70,2,2),".",MID(J70,5,FIND("/",J70)-FIND("-",J70)-1),".MAR.",MID(J70,5,FIND("/",J70)-FIND("-",J70)-1),MID(J70,FIND("/",J70),20)),"")))</f>
        <v/>
      </c>
      <c r="AC70" s="33"/>
    </row>
    <row r="71" spans="1:29" s="32" customFormat="1" ht="12.75" customHeight="1" x14ac:dyDescent="0.2">
      <c r="A71" s="131" t="s">
        <v>15</v>
      </c>
      <c r="B71" s="133" t="s">
        <v>4</v>
      </c>
      <c r="C71" s="135" t="s">
        <v>676</v>
      </c>
      <c r="D71" s="137" t="s">
        <v>8</v>
      </c>
      <c r="E71" s="138"/>
      <c r="F71" s="138"/>
      <c r="G71" s="138"/>
      <c r="H71" s="138"/>
      <c r="I71" s="138"/>
      <c r="J71" s="31" t="s">
        <v>0</v>
      </c>
      <c r="K71" s="139" t="s">
        <v>2</v>
      </c>
      <c r="L71" s="139" t="s">
        <v>1</v>
      </c>
      <c r="N71" s="33"/>
      <c r="S71" s="46"/>
      <c r="AB71" s="34" t="str">
        <f>A73</f>
        <v>N-ADV-133-H-C/1</v>
      </c>
      <c r="AC71" s="33" t="str">
        <f t="shared" ref="AC71:AC88" si="14">CONCATENATE(MID(C71,1,2),IF(K71&lt;&gt;0,"O","X"))</f>
        <v>PDO</v>
      </c>
    </row>
    <row r="72" spans="1:29" s="32" customFormat="1" ht="27" customHeight="1" x14ac:dyDescent="0.2">
      <c r="A72" s="132"/>
      <c r="B72" s="134"/>
      <c r="C72" s="136"/>
      <c r="D72" s="68"/>
      <c r="E72" s="69"/>
      <c r="F72" s="69"/>
      <c r="G72" s="69" t="s">
        <v>601</v>
      </c>
      <c r="H72" s="68" t="s">
        <v>602</v>
      </c>
      <c r="I72" s="70"/>
      <c r="J72" s="38" t="s">
        <v>599</v>
      </c>
      <c r="K72" s="140"/>
      <c r="L72" s="140"/>
      <c r="N72" s="33"/>
      <c r="S72" s="46" t="str">
        <f t="shared" ref="S72" si="15">IF(D72="Typ signálu","Označení signálu",IF(COUNTIF(J72,"G61*"),CONCATENATE(MID(J72,2,2),".",MID(J72,5,FIND("/",J72)-FIND("-",J72)-1),".MAR.",MID(J72,5,FIND("/",J72)-FIND("-",J72)-1),MID(J72,FIND("/",J72),20)),IF(COUNTIF(J72,"G62*"),CONCATENATE(MID(J72,2,2),".",MID(J72,5,FIND("/",J72)-FIND("-",J72)-1),".MAR.",MID(J72,5,FIND("/",J72)-FIND("-",J72)-1),MID(J72,FIND("/",J72),20)),"")))</f>
        <v/>
      </c>
      <c r="AB72" s="32" t="str">
        <f t="shared" ref="AB72:AB88" si="16">AB71</f>
        <v>N-ADV-133-H-C/1</v>
      </c>
      <c r="AC72" s="33" t="str">
        <f t="shared" si="14"/>
        <v>X</v>
      </c>
    </row>
    <row r="73" spans="1:29" s="32" customFormat="1" ht="12.75" customHeight="1" x14ac:dyDescent="0.2">
      <c r="A73" s="128" t="s">
        <v>621</v>
      </c>
      <c r="B73" s="128" t="s">
        <v>677</v>
      </c>
      <c r="C73" s="71" t="s">
        <v>624</v>
      </c>
      <c r="D73" s="40"/>
      <c r="E73" s="41"/>
      <c r="F73" s="41"/>
      <c r="G73" s="41"/>
      <c r="H73" s="41"/>
      <c r="I73" s="42"/>
      <c r="J73" s="43" t="s">
        <v>352</v>
      </c>
      <c r="K73" s="44" t="s">
        <v>353</v>
      </c>
      <c r="L73" s="45"/>
      <c r="N73" s="33"/>
      <c r="S73" s="46"/>
      <c r="AB73" s="32" t="str">
        <f t="shared" si="16"/>
        <v>N-ADV-133-H-C/1</v>
      </c>
      <c r="AC73" s="33" t="str">
        <f t="shared" si="14"/>
        <v>DIO</v>
      </c>
    </row>
    <row r="74" spans="1:29" s="32" customFormat="1" x14ac:dyDescent="0.2">
      <c r="A74" s="129"/>
      <c r="B74" s="129"/>
      <c r="C74" s="72" t="s">
        <v>625</v>
      </c>
      <c r="D74" s="48"/>
      <c r="E74" s="49"/>
      <c r="F74" s="49"/>
      <c r="G74" s="49"/>
      <c r="H74" s="49"/>
      <c r="I74" s="50"/>
      <c r="J74" s="51" t="s">
        <v>109</v>
      </c>
      <c r="K74" s="17" t="s">
        <v>110</v>
      </c>
      <c r="L74" s="52"/>
      <c r="N74" s="33"/>
      <c r="S74" s="46"/>
      <c r="AB74" s="32" t="str">
        <f t="shared" si="16"/>
        <v>N-ADV-133-H-C/1</v>
      </c>
      <c r="AC74" s="33" t="str">
        <f t="shared" si="14"/>
        <v>DIO</v>
      </c>
    </row>
    <row r="75" spans="1:29" s="32" customFormat="1" x14ac:dyDescent="0.2">
      <c r="A75" s="129"/>
      <c r="B75" s="129"/>
      <c r="C75" s="72" t="s">
        <v>626</v>
      </c>
      <c r="D75" s="48"/>
      <c r="E75" s="49"/>
      <c r="F75" s="49"/>
      <c r="G75" s="49"/>
      <c r="H75" s="49"/>
      <c r="I75" s="50"/>
      <c r="J75" s="51" t="s">
        <v>334</v>
      </c>
      <c r="K75" s="17" t="s">
        <v>335</v>
      </c>
      <c r="L75" s="52"/>
      <c r="N75" s="33"/>
      <c r="S75" s="46"/>
      <c r="AB75" s="32" t="str">
        <f t="shared" si="16"/>
        <v>N-ADV-133-H-C/1</v>
      </c>
      <c r="AC75" s="33" t="str">
        <f t="shared" si="14"/>
        <v>DIO</v>
      </c>
    </row>
    <row r="76" spans="1:29" s="32" customFormat="1" x14ac:dyDescent="0.2">
      <c r="A76" s="129"/>
      <c r="B76" s="129"/>
      <c r="C76" s="72" t="s">
        <v>627</v>
      </c>
      <c r="D76" s="48"/>
      <c r="E76" s="49"/>
      <c r="F76" s="49"/>
      <c r="G76" s="49"/>
      <c r="H76" s="49"/>
      <c r="I76" s="50"/>
      <c r="J76" s="51" t="s">
        <v>348</v>
      </c>
      <c r="K76" s="17" t="s">
        <v>349</v>
      </c>
      <c r="L76" s="52"/>
      <c r="N76" s="33"/>
      <c r="S76" s="46"/>
      <c r="AB76" s="32" t="str">
        <f t="shared" si="16"/>
        <v>N-ADV-133-H-C/1</v>
      </c>
      <c r="AC76" s="33" t="str">
        <f t="shared" si="14"/>
        <v>DIO</v>
      </c>
    </row>
    <row r="77" spans="1:29" s="32" customFormat="1" x14ac:dyDescent="0.2">
      <c r="A77" s="129"/>
      <c r="B77" s="129"/>
      <c r="C77" s="72" t="s">
        <v>628</v>
      </c>
      <c r="D77" s="48"/>
      <c r="E77" s="49"/>
      <c r="F77" s="49"/>
      <c r="G77" s="49"/>
      <c r="H77" s="49"/>
      <c r="I77" s="50"/>
      <c r="J77" s="51" t="s">
        <v>467</v>
      </c>
      <c r="K77" s="17" t="s">
        <v>469</v>
      </c>
      <c r="L77" s="52"/>
      <c r="N77" s="33"/>
      <c r="S77" s="46"/>
      <c r="AB77" s="32" t="str">
        <f t="shared" si="16"/>
        <v>N-ADV-133-H-C/1</v>
      </c>
      <c r="AC77" s="33" t="str">
        <f t="shared" si="14"/>
        <v>DIO</v>
      </c>
    </row>
    <row r="78" spans="1:29" s="32" customFormat="1" x14ac:dyDescent="0.2">
      <c r="A78" s="129"/>
      <c r="B78" s="129"/>
      <c r="C78" s="72" t="s">
        <v>629</v>
      </c>
      <c r="D78" s="48"/>
      <c r="E78" s="49"/>
      <c r="F78" s="49"/>
      <c r="G78" s="49"/>
      <c r="H78" s="49"/>
      <c r="I78" s="50"/>
      <c r="J78" s="51" t="s">
        <v>468</v>
      </c>
      <c r="K78" s="17" t="s">
        <v>470</v>
      </c>
      <c r="L78" s="52"/>
      <c r="N78" s="33"/>
      <c r="S78" s="46"/>
      <c r="AB78" s="32" t="str">
        <f t="shared" si="16"/>
        <v>N-ADV-133-H-C/1</v>
      </c>
      <c r="AC78" s="33" t="str">
        <f t="shared" si="14"/>
        <v>DIO</v>
      </c>
    </row>
    <row r="79" spans="1:29" s="32" customFormat="1" x14ac:dyDescent="0.2">
      <c r="A79" s="129"/>
      <c r="B79" s="129"/>
      <c r="C79" s="72" t="s">
        <v>630</v>
      </c>
      <c r="D79" s="48"/>
      <c r="E79" s="49"/>
      <c r="F79" s="49"/>
      <c r="G79" s="49"/>
      <c r="H79" s="49"/>
      <c r="I79" s="50"/>
      <c r="J79" s="51"/>
      <c r="K79" s="17"/>
      <c r="L79" s="52"/>
      <c r="N79" s="33"/>
      <c r="S79" s="46"/>
      <c r="AB79" s="32" t="str">
        <f t="shared" si="16"/>
        <v>N-ADV-133-H-C/1</v>
      </c>
      <c r="AC79" s="33" t="str">
        <f t="shared" si="14"/>
        <v>DIX</v>
      </c>
    </row>
    <row r="80" spans="1:29" s="32" customFormat="1" x14ac:dyDescent="0.2">
      <c r="A80" s="129"/>
      <c r="B80" s="129"/>
      <c r="C80" s="73" t="s">
        <v>631</v>
      </c>
      <c r="D80" s="54"/>
      <c r="E80" s="55"/>
      <c r="F80" s="55"/>
      <c r="G80" s="55"/>
      <c r="H80" s="55"/>
      <c r="I80" s="56"/>
      <c r="J80" s="57"/>
      <c r="K80" s="18"/>
      <c r="L80" s="58"/>
      <c r="N80" s="33"/>
      <c r="S80" s="46"/>
      <c r="AB80" s="32" t="str">
        <f>AB73</f>
        <v>N-ADV-133-H-C/1</v>
      </c>
      <c r="AC80" s="33" t="str">
        <f t="shared" si="14"/>
        <v>DIX</v>
      </c>
    </row>
    <row r="81" spans="1:29" s="32" customFormat="1" x14ac:dyDescent="0.2">
      <c r="A81" s="129"/>
      <c r="B81" s="129"/>
      <c r="C81" s="74" t="s">
        <v>632</v>
      </c>
      <c r="D81" s="60"/>
      <c r="E81" s="61"/>
      <c r="F81" s="61"/>
      <c r="G81" s="61"/>
      <c r="H81" s="61"/>
      <c r="I81" s="62"/>
      <c r="J81" s="63"/>
      <c r="K81" s="64"/>
      <c r="L81" s="65"/>
      <c r="N81" s="33"/>
      <c r="S81" s="46"/>
      <c r="AB81" s="32" t="str">
        <f t="shared" si="16"/>
        <v>N-ADV-133-H-C/1</v>
      </c>
      <c r="AC81" s="33" t="str">
        <f t="shared" si="14"/>
        <v>DIX</v>
      </c>
    </row>
    <row r="82" spans="1:29" s="32" customFormat="1" x14ac:dyDescent="0.2">
      <c r="A82" s="129"/>
      <c r="B82" s="129"/>
      <c r="C82" s="72" t="s">
        <v>633</v>
      </c>
      <c r="D82" s="48"/>
      <c r="E82" s="49"/>
      <c r="F82" s="49"/>
      <c r="G82" s="49"/>
      <c r="H82" s="49"/>
      <c r="I82" s="50"/>
      <c r="J82" s="51"/>
      <c r="K82" s="17"/>
      <c r="L82" s="52"/>
      <c r="N82" s="33"/>
      <c r="S82" s="46"/>
      <c r="AB82" s="32" t="str">
        <f t="shared" si="16"/>
        <v>N-ADV-133-H-C/1</v>
      </c>
      <c r="AC82" s="33" t="str">
        <f t="shared" si="14"/>
        <v>DIX</v>
      </c>
    </row>
    <row r="83" spans="1:29" s="32" customFormat="1" x14ac:dyDescent="0.2">
      <c r="A83" s="129"/>
      <c r="B83" s="129"/>
      <c r="C83" s="72" t="s">
        <v>634</v>
      </c>
      <c r="D83" s="48"/>
      <c r="E83" s="49"/>
      <c r="F83" s="49"/>
      <c r="G83" s="49"/>
      <c r="H83" s="49"/>
      <c r="I83" s="50"/>
      <c r="J83" s="51"/>
      <c r="K83" s="17"/>
      <c r="L83" s="52"/>
      <c r="N83" s="33"/>
      <c r="S83" s="46"/>
      <c r="AB83" s="32" t="str">
        <f t="shared" si="16"/>
        <v>N-ADV-133-H-C/1</v>
      </c>
      <c r="AC83" s="33" t="str">
        <f t="shared" si="14"/>
        <v>DIX</v>
      </c>
    </row>
    <row r="84" spans="1:29" s="32" customFormat="1" x14ac:dyDescent="0.2">
      <c r="A84" s="129"/>
      <c r="B84" s="129"/>
      <c r="C84" s="72" t="s">
        <v>635</v>
      </c>
      <c r="D84" s="48"/>
      <c r="E84" s="49"/>
      <c r="F84" s="49"/>
      <c r="G84" s="49"/>
      <c r="H84" s="49"/>
      <c r="I84" s="50"/>
      <c r="J84" s="51"/>
      <c r="K84" s="17"/>
      <c r="L84" s="52"/>
      <c r="N84" s="33"/>
      <c r="S84" s="46"/>
      <c r="AB84" s="32" t="str">
        <f>AB81</f>
        <v>N-ADV-133-H-C/1</v>
      </c>
      <c r="AC84" s="33" t="str">
        <f t="shared" si="14"/>
        <v>DIX</v>
      </c>
    </row>
    <row r="85" spans="1:29" s="32" customFormat="1" x14ac:dyDescent="0.2">
      <c r="A85" s="129"/>
      <c r="B85" s="129"/>
      <c r="C85" s="72" t="s">
        <v>636</v>
      </c>
      <c r="D85" s="48"/>
      <c r="E85" s="49"/>
      <c r="F85" s="49"/>
      <c r="G85" s="49"/>
      <c r="H85" s="49"/>
      <c r="I85" s="50"/>
      <c r="J85" s="51"/>
      <c r="K85" s="17"/>
      <c r="L85" s="52"/>
      <c r="N85" s="33"/>
      <c r="S85" s="46"/>
      <c r="AB85" s="32" t="str">
        <f t="shared" si="16"/>
        <v>N-ADV-133-H-C/1</v>
      </c>
      <c r="AC85" s="33" t="str">
        <f t="shared" si="14"/>
        <v>DIX</v>
      </c>
    </row>
    <row r="86" spans="1:29" s="32" customFormat="1" x14ac:dyDescent="0.2">
      <c r="A86" s="129"/>
      <c r="B86" s="129"/>
      <c r="C86" s="72" t="s">
        <v>637</v>
      </c>
      <c r="D86" s="48"/>
      <c r="E86" s="49"/>
      <c r="F86" s="49"/>
      <c r="G86" s="49"/>
      <c r="H86" s="49"/>
      <c r="I86" s="50"/>
      <c r="J86" s="51"/>
      <c r="K86" s="17"/>
      <c r="L86" s="52"/>
      <c r="N86" s="33"/>
      <c r="S86" s="46"/>
      <c r="AB86" s="32" t="str">
        <f>AB83</f>
        <v>N-ADV-133-H-C/1</v>
      </c>
      <c r="AC86" s="33" t="str">
        <f t="shared" si="14"/>
        <v>DIX</v>
      </c>
    </row>
    <row r="87" spans="1:29" s="32" customFormat="1" x14ac:dyDescent="0.2">
      <c r="A87" s="129"/>
      <c r="B87" s="129"/>
      <c r="C87" s="72" t="s">
        <v>638</v>
      </c>
      <c r="D87" s="48"/>
      <c r="E87" s="49"/>
      <c r="F87" s="49"/>
      <c r="G87" s="49"/>
      <c r="H87" s="49"/>
      <c r="I87" s="50"/>
      <c r="J87" s="51"/>
      <c r="K87" s="17"/>
      <c r="L87" s="52"/>
      <c r="N87" s="33"/>
      <c r="S87" s="46"/>
      <c r="AB87" s="32" t="str">
        <f t="shared" si="16"/>
        <v>N-ADV-133-H-C/1</v>
      </c>
      <c r="AC87" s="33" t="str">
        <f t="shared" si="14"/>
        <v>DIX</v>
      </c>
    </row>
    <row r="88" spans="1:29" s="32" customFormat="1" x14ac:dyDescent="0.2">
      <c r="A88" s="130"/>
      <c r="B88" s="130"/>
      <c r="C88" s="73" t="s">
        <v>639</v>
      </c>
      <c r="D88" s="54"/>
      <c r="E88" s="55"/>
      <c r="F88" s="55"/>
      <c r="G88" s="55"/>
      <c r="H88" s="55"/>
      <c r="I88" s="56"/>
      <c r="J88" s="66"/>
      <c r="K88" s="16"/>
      <c r="L88" s="58"/>
      <c r="N88" s="33"/>
      <c r="S88" s="46"/>
      <c r="AB88" s="32" t="str">
        <f t="shared" si="16"/>
        <v>N-ADV-133-H-C/1</v>
      </c>
      <c r="AC88" s="33" t="str">
        <f t="shared" si="14"/>
        <v>DIX</v>
      </c>
    </row>
    <row r="89" spans="1:29" s="32" customFormat="1" x14ac:dyDescent="0.2">
      <c r="J89" s="67" t="s">
        <v>599</v>
      </c>
      <c r="N89" s="33"/>
      <c r="S89" s="46" t="str">
        <f t="shared" ref="S89" si="17">IF(D89="Typ signálu","Označení signálu",IF(COUNTIF(J89,"G61*"),CONCATENATE(MID(J89,2,2),".",MID(J89,5,FIND("/",J89)-FIND("-",J89)-1),".MAR.",MID(J89,5,FIND("/",J89)-FIND("-",J89)-1),MID(J89,FIND("/",J89),20)),IF(COUNTIF(J89,"G62*"),CONCATENATE(MID(J89,2,2),".",MID(J89,5,FIND("/",J89)-FIND("-",J89)-1),".MAR.",MID(J89,5,FIND("/",J89)-FIND("-",J89)-1),MID(J89,FIND("/",J89),20)),"")))</f>
        <v/>
      </c>
      <c r="AC89" s="33"/>
    </row>
    <row r="90" spans="1:29" s="32" customFormat="1" ht="12.75" customHeight="1" x14ac:dyDescent="0.2">
      <c r="A90" s="131" t="s">
        <v>15</v>
      </c>
      <c r="B90" s="133" t="s">
        <v>4</v>
      </c>
      <c r="C90" s="135" t="s">
        <v>678</v>
      </c>
      <c r="D90" s="137" t="s">
        <v>8</v>
      </c>
      <c r="E90" s="138"/>
      <c r="F90" s="138"/>
      <c r="G90" s="138"/>
      <c r="H90" s="138"/>
      <c r="I90" s="138"/>
      <c r="J90" s="31" t="s">
        <v>0</v>
      </c>
      <c r="K90" s="139" t="s">
        <v>2</v>
      </c>
      <c r="L90" s="139" t="s">
        <v>1</v>
      </c>
      <c r="N90" s="33"/>
      <c r="S90" s="46"/>
      <c r="AB90" s="34" t="str">
        <f>A92</f>
        <v>N-ADV-133-H-C/1</v>
      </c>
      <c r="AC90" s="33" t="str">
        <f t="shared" ref="AC90:AC107" si="18">CONCATENATE(MID(C90,1,2),IF(K90&lt;&gt;0,"O","X"))</f>
        <v>PDO</v>
      </c>
    </row>
    <row r="91" spans="1:29" s="32" customFormat="1" ht="27" customHeight="1" x14ac:dyDescent="0.2">
      <c r="A91" s="132"/>
      <c r="B91" s="134"/>
      <c r="C91" s="136"/>
      <c r="D91" s="68"/>
      <c r="E91" s="69"/>
      <c r="F91" s="69"/>
      <c r="G91" s="69" t="s">
        <v>601</v>
      </c>
      <c r="H91" s="68" t="s">
        <v>602</v>
      </c>
      <c r="I91" s="70"/>
      <c r="J91" s="38" t="s">
        <v>599</v>
      </c>
      <c r="K91" s="140"/>
      <c r="L91" s="140"/>
      <c r="N91" s="33"/>
      <c r="S91" s="46" t="str">
        <f t="shared" ref="S91" si="19">IF(D91="Typ signálu","Označení signálu",IF(COUNTIF(J91,"G61*"),CONCATENATE(MID(J91,2,2),".",MID(J91,5,FIND("/",J91)-FIND("-",J91)-1),".MAR.",MID(J91,5,FIND("/",J91)-FIND("-",J91)-1),MID(J91,FIND("/",J91),20)),IF(COUNTIF(J91,"G62*"),CONCATENATE(MID(J91,2,2),".",MID(J91,5,FIND("/",J91)-FIND("-",J91)-1),".MAR.",MID(J91,5,FIND("/",J91)-FIND("-",J91)-1),MID(J91,FIND("/",J91),20)),"")))</f>
        <v/>
      </c>
      <c r="AB91" s="32" t="str">
        <f t="shared" ref="AB91:AB107" si="20">AB90</f>
        <v>N-ADV-133-H-C/1</v>
      </c>
      <c r="AC91" s="33" t="str">
        <f t="shared" si="18"/>
        <v>X</v>
      </c>
    </row>
    <row r="92" spans="1:29" s="32" customFormat="1" ht="12.75" customHeight="1" x14ac:dyDescent="0.2">
      <c r="A92" s="128" t="s">
        <v>621</v>
      </c>
      <c r="B92" s="128" t="s">
        <v>679</v>
      </c>
      <c r="C92" s="71" t="s">
        <v>624</v>
      </c>
      <c r="D92" s="40"/>
      <c r="E92" s="41"/>
      <c r="F92" s="41"/>
      <c r="G92" s="41"/>
      <c r="H92" s="41"/>
      <c r="I92" s="42"/>
      <c r="J92" s="43" t="s">
        <v>734</v>
      </c>
      <c r="K92" s="44" t="s">
        <v>731</v>
      </c>
      <c r="L92" s="45" t="s">
        <v>730</v>
      </c>
      <c r="N92" s="33"/>
      <c r="S92" s="46"/>
      <c r="AB92" s="32" t="str">
        <f t="shared" si="20"/>
        <v>N-ADV-133-H-C/1</v>
      </c>
      <c r="AC92" s="33" t="str">
        <f t="shared" si="18"/>
        <v>DIO</v>
      </c>
    </row>
    <row r="93" spans="1:29" s="32" customFormat="1" x14ac:dyDescent="0.2">
      <c r="A93" s="129"/>
      <c r="B93" s="129"/>
      <c r="C93" s="72" t="s">
        <v>625</v>
      </c>
      <c r="D93" s="48"/>
      <c r="E93" s="49"/>
      <c r="F93" s="49"/>
      <c r="G93" s="49"/>
      <c r="H93" s="49"/>
      <c r="I93" s="50"/>
      <c r="J93" s="51" t="s">
        <v>734</v>
      </c>
      <c r="K93" s="17" t="s">
        <v>732</v>
      </c>
      <c r="L93" s="52" t="s">
        <v>730</v>
      </c>
      <c r="N93" s="33"/>
      <c r="S93" s="46"/>
      <c r="AB93" s="32" t="str">
        <f t="shared" si="20"/>
        <v>N-ADV-133-H-C/1</v>
      </c>
      <c r="AC93" s="33" t="str">
        <f t="shared" si="18"/>
        <v>DIO</v>
      </c>
    </row>
    <row r="94" spans="1:29" s="32" customFormat="1" x14ac:dyDescent="0.2">
      <c r="A94" s="129"/>
      <c r="B94" s="129"/>
      <c r="C94" s="72" t="s">
        <v>626</v>
      </c>
      <c r="D94" s="48"/>
      <c r="E94" s="49"/>
      <c r="F94" s="49"/>
      <c r="G94" s="49"/>
      <c r="H94" s="49"/>
      <c r="I94" s="50"/>
      <c r="J94" s="51" t="s">
        <v>734</v>
      </c>
      <c r="K94" s="17" t="s">
        <v>733</v>
      </c>
      <c r="L94" s="52" t="s">
        <v>730</v>
      </c>
      <c r="N94" s="33"/>
      <c r="S94" s="46"/>
      <c r="AB94" s="32" t="str">
        <f t="shared" si="20"/>
        <v>N-ADV-133-H-C/1</v>
      </c>
      <c r="AC94" s="33" t="str">
        <f t="shared" si="18"/>
        <v>DIO</v>
      </c>
    </row>
    <row r="95" spans="1:29" s="32" customFormat="1" x14ac:dyDescent="0.2">
      <c r="A95" s="129"/>
      <c r="B95" s="129"/>
      <c r="C95" s="72" t="s">
        <v>627</v>
      </c>
      <c r="D95" s="48"/>
      <c r="E95" s="49"/>
      <c r="F95" s="49"/>
      <c r="G95" s="49"/>
      <c r="H95" s="49"/>
      <c r="I95" s="50"/>
      <c r="J95" s="51" t="s">
        <v>734</v>
      </c>
      <c r="K95" s="17" t="s">
        <v>740</v>
      </c>
      <c r="L95" s="52" t="s">
        <v>730</v>
      </c>
      <c r="N95" s="33"/>
      <c r="S95" s="46"/>
      <c r="AB95" s="32" t="str">
        <f t="shared" si="20"/>
        <v>N-ADV-133-H-C/1</v>
      </c>
      <c r="AC95" s="33" t="str">
        <f t="shared" si="18"/>
        <v>DIO</v>
      </c>
    </row>
    <row r="96" spans="1:29" s="32" customFormat="1" x14ac:dyDescent="0.2">
      <c r="A96" s="129"/>
      <c r="B96" s="129"/>
      <c r="C96" s="72" t="s">
        <v>628</v>
      </c>
      <c r="D96" s="48"/>
      <c r="E96" s="49"/>
      <c r="F96" s="49"/>
      <c r="G96" s="49"/>
      <c r="H96" s="49"/>
      <c r="I96" s="50"/>
      <c r="J96" s="51" t="s">
        <v>734</v>
      </c>
      <c r="K96" s="17" t="s">
        <v>741</v>
      </c>
      <c r="L96" s="52" t="s">
        <v>730</v>
      </c>
      <c r="N96" s="33"/>
      <c r="S96" s="46"/>
      <c r="AB96" s="32" t="str">
        <f t="shared" si="20"/>
        <v>N-ADV-133-H-C/1</v>
      </c>
      <c r="AC96" s="33" t="str">
        <f t="shared" si="18"/>
        <v>DIO</v>
      </c>
    </row>
    <row r="97" spans="1:29" s="32" customFormat="1" x14ac:dyDescent="0.2">
      <c r="A97" s="129"/>
      <c r="B97" s="129"/>
      <c r="C97" s="72" t="s">
        <v>629</v>
      </c>
      <c r="D97" s="48"/>
      <c r="E97" s="49"/>
      <c r="F97" s="49"/>
      <c r="G97" s="49"/>
      <c r="H97" s="49"/>
      <c r="I97" s="50"/>
      <c r="J97" s="51" t="s">
        <v>734</v>
      </c>
      <c r="K97" s="17" t="s">
        <v>742</v>
      </c>
      <c r="L97" s="52" t="s">
        <v>730</v>
      </c>
      <c r="N97" s="33"/>
      <c r="S97" s="46"/>
      <c r="AB97" s="32" t="str">
        <f t="shared" si="20"/>
        <v>N-ADV-133-H-C/1</v>
      </c>
      <c r="AC97" s="33" t="str">
        <f t="shared" si="18"/>
        <v>DIO</v>
      </c>
    </row>
    <row r="98" spans="1:29" s="32" customFormat="1" x14ac:dyDescent="0.2">
      <c r="A98" s="129"/>
      <c r="B98" s="129"/>
      <c r="C98" s="72" t="s">
        <v>630</v>
      </c>
      <c r="D98" s="48"/>
      <c r="E98" s="49"/>
      <c r="F98" s="49"/>
      <c r="G98" s="49"/>
      <c r="H98" s="49"/>
      <c r="I98" s="50"/>
      <c r="J98" s="51" t="s">
        <v>734</v>
      </c>
      <c r="K98" s="17" t="s">
        <v>743</v>
      </c>
      <c r="L98" s="52" t="s">
        <v>730</v>
      </c>
      <c r="N98" s="33"/>
      <c r="S98" s="46"/>
      <c r="AB98" s="32" t="str">
        <f t="shared" si="20"/>
        <v>N-ADV-133-H-C/1</v>
      </c>
      <c r="AC98" s="33" t="str">
        <f t="shared" si="18"/>
        <v>DIO</v>
      </c>
    </row>
    <row r="99" spans="1:29" s="32" customFormat="1" x14ac:dyDescent="0.2">
      <c r="A99" s="129"/>
      <c r="B99" s="129"/>
      <c r="C99" s="73" t="s">
        <v>631</v>
      </c>
      <c r="D99" s="54"/>
      <c r="E99" s="55"/>
      <c r="F99" s="55"/>
      <c r="G99" s="55"/>
      <c r="H99" s="55"/>
      <c r="I99" s="56"/>
      <c r="J99" s="57" t="s">
        <v>734</v>
      </c>
      <c r="K99" s="18" t="s">
        <v>744</v>
      </c>
      <c r="L99" s="58" t="s">
        <v>730</v>
      </c>
      <c r="N99" s="33"/>
      <c r="S99" s="46"/>
      <c r="AB99" s="32" t="str">
        <f>AB92</f>
        <v>N-ADV-133-H-C/1</v>
      </c>
      <c r="AC99" s="33" t="str">
        <f t="shared" si="18"/>
        <v>DIO</v>
      </c>
    </row>
    <row r="100" spans="1:29" s="32" customFormat="1" x14ac:dyDescent="0.2">
      <c r="A100" s="129"/>
      <c r="B100" s="129"/>
      <c r="C100" s="74" t="s">
        <v>632</v>
      </c>
      <c r="D100" s="60"/>
      <c r="E100" s="61"/>
      <c r="F100" s="61"/>
      <c r="G100" s="61"/>
      <c r="H100" s="61"/>
      <c r="I100" s="62"/>
      <c r="J100" s="63" t="s">
        <v>734</v>
      </c>
      <c r="K100" s="64" t="s">
        <v>745</v>
      </c>
      <c r="L100" s="65" t="s">
        <v>730</v>
      </c>
      <c r="N100" s="33"/>
      <c r="S100" s="46"/>
      <c r="AB100" s="32" t="str">
        <f t="shared" si="20"/>
        <v>N-ADV-133-H-C/1</v>
      </c>
      <c r="AC100" s="33" t="str">
        <f t="shared" si="18"/>
        <v>DIO</v>
      </c>
    </row>
    <row r="101" spans="1:29" s="32" customFormat="1" x14ac:dyDescent="0.2">
      <c r="A101" s="129"/>
      <c r="B101" s="129"/>
      <c r="C101" s="72" t="s">
        <v>633</v>
      </c>
      <c r="D101" s="48"/>
      <c r="E101" s="49"/>
      <c r="F101" s="49"/>
      <c r="G101" s="49"/>
      <c r="H101" s="49"/>
      <c r="I101" s="50"/>
      <c r="J101" s="51" t="s">
        <v>734</v>
      </c>
      <c r="K101" s="17" t="s">
        <v>746</v>
      </c>
      <c r="L101" s="52" t="s">
        <v>730</v>
      </c>
      <c r="N101" s="33"/>
      <c r="S101" s="46"/>
      <c r="AB101" s="32" t="str">
        <f t="shared" si="20"/>
        <v>N-ADV-133-H-C/1</v>
      </c>
      <c r="AC101" s="33" t="str">
        <f t="shared" si="18"/>
        <v>DIO</v>
      </c>
    </row>
    <row r="102" spans="1:29" s="32" customFormat="1" x14ac:dyDescent="0.2">
      <c r="A102" s="129"/>
      <c r="B102" s="129"/>
      <c r="C102" s="72" t="s">
        <v>634</v>
      </c>
      <c r="D102" s="48"/>
      <c r="E102" s="49"/>
      <c r="F102" s="49"/>
      <c r="G102" s="49"/>
      <c r="H102" s="49"/>
      <c r="I102" s="50"/>
      <c r="J102" s="51" t="s">
        <v>734</v>
      </c>
      <c r="K102" s="17" t="s">
        <v>747</v>
      </c>
      <c r="L102" s="52" t="s">
        <v>730</v>
      </c>
      <c r="N102" s="33"/>
      <c r="S102" s="46"/>
      <c r="AB102" s="32" t="str">
        <f t="shared" si="20"/>
        <v>N-ADV-133-H-C/1</v>
      </c>
      <c r="AC102" s="33" t="str">
        <f t="shared" si="18"/>
        <v>DIO</v>
      </c>
    </row>
    <row r="103" spans="1:29" s="32" customFormat="1" x14ac:dyDescent="0.2">
      <c r="A103" s="129"/>
      <c r="B103" s="129"/>
      <c r="C103" s="72" t="s">
        <v>635</v>
      </c>
      <c r="D103" s="48"/>
      <c r="E103" s="49"/>
      <c r="F103" s="49"/>
      <c r="G103" s="49"/>
      <c r="H103" s="49"/>
      <c r="I103" s="50"/>
      <c r="J103" s="51" t="s">
        <v>734</v>
      </c>
      <c r="K103" s="17" t="s">
        <v>748</v>
      </c>
      <c r="L103" s="52" t="s">
        <v>730</v>
      </c>
      <c r="N103" s="33"/>
      <c r="S103" s="46"/>
      <c r="AB103" s="32" t="str">
        <f>AB100</f>
        <v>N-ADV-133-H-C/1</v>
      </c>
      <c r="AC103" s="33" t="str">
        <f t="shared" si="18"/>
        <v>DIO</v>
      </c>
    </row>
    <row r="104" spans="1:29" s="32" customFormat="1" x14ac:dyDescent="0.2">
      <c r="A104" s="129"/>
      <c r="B104" s="129"/>
      <c r="C104" s="72" t="s">
        <v>636</v>
      </c>
      <c r="D104" s="48"/>
      <c r="E104" s="49"/>
      <c r="F104" s="49"/>
      <c r="G104" s="49"/>
      <c r="H104" s="49"/>
      <c r="I104" s="50"/>
      <c r="J104" s="51" t="s">
        <v>734</v>
      </c>
      <c r="K104" s="17" t="s">
        <v>735</v>
      </c>
      <c r="L104" s="52" t="s">
        <v>730</v>
      </c>
      <c r="N104" s="33"/>
      <c r="S104" s="46"/>
      <c r="AB104" s="32" t="str">
        <f t="shared" si="20"/>
        <v>N-ADV-133-H-C/1</v>
      </c>
      <c r="AC104" s="33" t="str">
        <f t="shared" si="18"/>
        <v>DIO</v>
      </c>
    </row>
    <row r="105" spans="1:29" s="32" customFormat="1" x14ac:dyDescent="0.2">
      <c r="A105" s="129"/>
      <c r="B105" s="129"/>
      <c r="C105" s="72" t="s">
        <v>637</v>
      </c>
      <c r="D105" s="48"/>
      <c r="E105" s="49"/>
      <c r="F105" s="49"/>
      <c r="G105" s="49"/>
      <c r="H105" s="49"/>
      <c r="I105" s="50"/>
      <c r="J105" s="51" t="s">
        <v>734</v>
      </c>
      <c r="K105" s="17" t="s">
        <v>736</v>
      </c>
      <c r="L105" s="52" t="s">
        <v>730</v>
      </c>
      <c r="N105" s="33"/>
      <c r="S105" s="46"/>
      <c r="AB105" s="32" t="str">
        <f>AB102</f>
        <v>N-ADV-133-H-C/1</v>
      </c>
      <c r="AC105" s="33" t="str">
        <f t="shared" si="18"/>
        <v>DIO</v>
      </c>
    </row>
    <row r="106" spans="1:29" s="32" customFormat="1" x14ac:dyDescent="0.2">
      <c r="A106" s="129"/>
      <c r="B106" s="129"/>
      <c r="C106" s="72" t="s">
        <v>638</v>
      </c>
      <c r="D106" s="48"/>
      <c r="E106" s="49"/>
      <c r="F106" s="49"/>
      <c r="G106" s="49"/>
      <c r="H106" s="49"/>
      <c r="I106" s="50"/>
      <c r="J106" s="51" t="s">
        <v>734</v>
      </c>
      <c r="K106" s="17" t="s">
        <v>738</v>
      </c>
      <c r="L106" s="52" t="s">
        <v>730</v>
      </c>
      <c r="N106" s="33"/>
      <c r="S106" s="46"/>
      <c r="AB106" s="32" t="str">
        <f t="shared" si="20"/>
        <v>N-ADV-133-H-C/1</v>
      </c>
      <c r="AC106" s="33" t="str">
        <f t="shared" si="18"/>
        <v>DIO</v>
      </c>
    </row>
    <row r="107" spans="1:29" s="32" customFormat="1" x14ac:dyDescent="0.2">
      <c r="A107" s="130"/>
      <c r="B107" s="130"/>
      <c r="C107" s="73" t="s">
        <v>639</v>
      </c>
      <c r="D107" s="54"/>
      <c r="E107" s="55"/>
      <c r="F107" s="55"/>
      <c r="G107" s="55"/>
      <c r="H107" s="55"/>
      <c r="I107" s="56"/>
      <c r="J107" s="66" t="s">
        <v>734</v>
      </c>
      <c r="K107" s="16" t="s">
        <v>737</v>
      </c>
      <c r="L107" s="58" t="s">
        <v>730</v>
      </c>
      <c r="N107" s="33"/>
      <c r="S107" s="46"/>
      <c r="AB107" s="32" t="str">
        <f t="shared" si="20"/>
        <v>N-ADV-133-H-C/1</v>
      </c>
      <c r="AC107" s="33" t="str">
        <f t="shared" si="18"/>
        <v>DIO</v>
      </c>
    </row>
    <row r="108" spans="1:29" s="32" customFormat="1" x14ac:dyDescent="0.2">
      <c r="J108" s="67" t="s">
        <v>599</v>
      </c>
      <c r="N108" s="33"/>
      <c r="S108" s="46" t="str">
        <f t="shared" ref="S108" si="21">IF(D108="Typ signálu","Označení signálu",IF(COUNTIF(J108,"G61*"),CONCATENATE(MID(J108,2,2),".",MID(J108,5,FIND("/",J108)-FIND("-",J108)-1),".MAR.",MID(J108,5,FIND("/",J108)-FIND("-",J108)-1),MID(J108,FIND("/",J108),20)),IF(COUNTIF(J108,"G62*"),CONCATENATE(MID(J108,2,2),".",MID(J108,5,FIND("/",J108)-FIND("-",J108)-1),".MAR.",MID(J108,5,FIND("/",J108)-FIND("-",J108)-1),MID(J108,FIND("/",J108),20)),"")))</f>
        <v/>
      </c>
      <c r="AC108" s="33"/>
    </row>
    <row r="109" spans="1:29" s="32" customFormat="1" ht="12.75" customHeight="1" x14ac:dyDescent="0.2">
      <c r="A109" s="131" t="s">
        <v>15</v>
      </c>
      <c r="B109" s="133" t="s">
        <v>4</v>
      </c>
      <c r="C109" s="135" t="s">
        <v>681</v>
      </c>
      <c r="D109" s="137" t="s">
        <v>8</v>
      </c>
      <c r="E109" s="138"/>
      <c r="F109" s="138"/>
      <c r="G109" s="138"/>
      <c r="H109" s="138"/>
      <c r="I109" s="138"/>
      <c r="J109" s="31" t="s">
        <v>0</v>
      </c>
      <c r="K109" s="139" t="s">
        <v>2</v>
      </c>
      <c r="L109" s="139" t="s">
        <v>1</v>
      </c>
      <c r="N109" s="33"/>
      <c r="S109" s="46"/>
      <c r="AB109" s="34" t="str">
        <f>A111</f>
        <v>N-ADV-133-H-C/1</v>
      </c>
      <c r="AC109" s="33" t="str">
        <f t="shared" ref="AC109:AC126" si="22">CONCATENATE(MID(C109,1,2),IF(K109&lt;&gt;0,"O","X"))</f>
        <v>PDO</v>
      </c>
    </row>
    <row r="110" spans="1:29" s="32" customFormat="1" ht="27" customHeight="1" x14ac:dyDescent="0.2">
      <c r="A110" s="132"/>
      <c r="B110" s="134"/>
      <c r="C110" s="136"/>
      <c r="D110" s="68"/>
      <c r="E110" s="69"/>
      <c r="F110" s="69"/>
      <c r="G110" s="69" t="s">
        <v>601</v>
      </c>
      <c r="H110" s="68" t="s">
        <v>602</v>
      </c>
      <c r="I110" s="70"/>
      <c r="J110" s="38" t="s">
        <v>599</v>
      </c>
      <c r="K110" s="140"/>
      <c r="L110" s="140"/>
      <c r="N110" s="33"/>
      <c r="S110" s="46" t="str">
        <f t="shared" ref="S110" si="23">IF(D110="Typ signálu","Označení signálu",IF(COUNTIF(J110,"G61*"),CONCATENATE(MID(J110,2,2),".",MID(J110,5,FIND("/",J110)-FIND("-",J110)-1),".MAR.",MID(J110,5,FIND("/",J110)-FIND("-",J110)-1),MID(J110,FIND("/",J110),20)),IF(COUNTIF(J110,"G62*"),CONCATENATE(MID(J110,2,2),".",MID(J110,5,FIND("/",J110)-FIND("-",J110)-1),".MAR.",MID(J110,5,FIND("/",J110)-FIND("-",J110)-1),MID(J110,FIND("/",J110),20)),"")))</f>
        <v/>
      </c>
      <c r="AB110" s="32" t="str">
        <f t="shared" ref="AB110:AB126" si="24">AB109</f>
        <v>N-ADV-133-H-C/1</v>
      </c>
      <c r="AC110" s="33" t="str">
        <f t="shared" si="22"/>
        <v>X</v>
      </c>
    </row>
    <row r="111" spans="1:29" s="32" customFormat="1" ht="12.75" customHeight="1" x14ac:dyDescent="0.2">
      <c r="A111" s="128" t="s">
        <v>621</v>
      </c>
      <c r="B111" s="128" t="s">
        <v>680</v>
      </c>
      <c r="C111" s="71" t="s">
        <v>624</v>
      </c>
      <c r="D111" s="40"/>
      <c r="E111" s="41"/>
      <c r="F111" s="41"/>
      <c r="G111" s="41"/>
      <c r="H111" s="41"/>
      <c r="I111" s="42"/>
      <c r="J111" s="43" t="s">
        <v>734</v>
      </c>
      <c r="K111" s="44" t="s">
        <v>737</v>
      </c>
      <c r="L111" s="45" t="s">
        <v>730</v>
      </c>
      <c r="N111" s="33"/>
      <c r="S111" s="46"/>
      <c r="AB111" s="32" t="str">
        <f t="shared" si="24"/>
        <v>N-ADV-133-H-C/1</v>
      </c>
      <c r="AC111" s="33" t="str">
        <f t="shared" si="22"/>
        <v>DIO</v>
      </c>
    </row>
    <row r="112" spans="1:29" s="32" customFormat="1" x14ac:dyDescent="0.2">
      <c r="A112" s="129"/>
      <c r="B112" s="129"/>
      <c r="C112" s="72" t="s">
        <v>625</v>
      </c>
      <c r="D112" s="48"/>
      <c r="E112" s="49"/>
      <c r="F112" s="49"/>
      <c r="G112" s="49"/>
      <c r="H112" s="49"/>
      <c r="I112" s="50"/>
      <c r="J112" s="51" t="s">
        <v>734</v>
      </c>
      <c r="K112" s="17" t="s">
        <v>737</v>
      </c>
      <c r="L112" s="52" t="s">
        <v>730</v>
      </c>
      <c r="N112" s="33"/>
      <c r="S112" s="46"/>
      <c r="AB112" s="32" t="str">
        <f t="shared" si="24"/>
        <v>N-ADV-133-H-C/1</v>
      </c>
      <c r="AC112" s="33" t="str">
        <f t="shared" si="22"/>
        <v>DIO</v>
      </c>
    </row>
    <row r="113" spans="1:29" s="32" customFormat="1" x14ac:dyDescent="0.2">
      <c r="A113" s="129"/>
      <c r="B113" s="129"/>
      <c r="C113" s="72" t="s">
        <v>626</v>
      </c>
      <c r="D113" s="48"/>
      <c r="E113" s="49"/>
      <c r="F113" s="49"/>
      <c r="G113" s="49"/>
      <c r="H113" s="49"/>
      <c r="I113" s="50"/>
      <c r="J113" s="51" t="s">
        <v>734</v>
      </c>
      <c r="K113" s="17" t="s">
        <v>739</v>
      </c>
      <c r="L113" s="52" t="s">
        <v>730</v>
      </c>
      <c r="N113" s="33"/>
      <c r="S113" s="46"/>
      <c r="AB113" s="32" t="str">
        <f t="shared" si="24"/>
        <v>N-ADV-133-H-C/1</v>
      </c>
      <c r="AC113" s="33" t="str">
        <f t="shared" si="22"/>
        <v>DIO</v>
      </c>
    </row>
    <row r="114" spans="1:29" s="32" customFormat="1" x14ac:dyDescent="0.2">
      <c r="A114" s="129"/>
      <c r="B114" s="129"/>
      <c r="C114" s="72" t="s">
        <v>627</v>
      </c>
      <c r="D114" s="48"/>
      <c r="E114" s="49"/>
      <c r="F114" s="49"/>
      <c r="G114" s="49"/>
      <c r="H114" s="49"/>
      <c r="I114" s="50"/>
      <c r="J114" s="51" t="s">
        <v>734</v>
      </c>
      <c r="K114" s="17" t="s">
        <v>749</v>
      </c>
      <c r="L114" s="52" t="s">
        <v>730</v>
      </c>
      <c r="N114" s="33"/>
      <c r="S114" s="46"/>
      <c r="AB114" s="32" t="str">
        <f t="shared" si="24"/>
        <v>N-ADV-133-H-C/1</v>
      </c>
      <c r="AC114" s="33" t="str">
        <f t="shared" si="22"/>
        <v>DIO</v>
      </c>
    </row>
    <row r="115" spans="1:29" s="32" customFormat="1" x14ac:dyDescent="0.2">
      <c r="A115" s="129"/>
      <c r="B115" s="129"/>
      <c r="C115" s="72" t="s">
        <v>628</v>
      </c>
      <c r="D115" s="48"/>
      <c r="E115" s="49"/>
      <c r="F115" s="49"/>
      <c r="G115" s="49"/>
      <c r="H115" s="49"/>
      <c r="I115" s="50"/>
      <c r="J115" s="51" t="s">
        <v>734</v>
      </c>
      <c r="K115" s="17" t="s">
        <v>750</v>
      </c>
      <c r="L115" s="52" t="s">
        <v>730</v>
      </c>
      <c r="N115" s="33"/>
      <c r="S115" s="46"/>
      <c r="AB115" s="32" t="str">
        <f t="shared" si="24"/>
        <v>N-ADV-133-H-C/1</v>
      </c>
      <c r="AC115" s="33" t="str">
        <f t="shared" si="22"/>
        <v>DIO</v>
      </c>
    </row>
    <row r="116" spans="1:29" s="32" customFormat="1" x14ac:dyDescent="0.2">
      <c r="A116" s="129"/>
      <c r="B116" s="129"/>
      <c r="C116" s="72" t="s">
        <v>629</v>
      </c>
      <c r="D116" s="48"/>
      <c r="E116" s="49"/>
      <c r="F116" s="49"/>
      <c r="G116" s="49"/>
      <c r="H116" s="49"/>
      <c r="I116" s="50"/>
      <c r="J116" s="51" t="s">
        <v>734</v>
      </c>
      <c r="K116" s="17" t="s">
        <v>751</v>
      </c>
      <c r="L116" s="52" t="s">
        <v>730</v>
      </c>
      <c r="N116" s="33"/>
      <c r="S116" s="46"/>
      <c r="AB116" s="32" t="str">
        <f t="shared" si="24"/>
        <v>N-ADV-133-H-C/1</v>
      </c>
      <c r="AC116" s="33" t="str">
        <f t="shared" si="22"/>
        <v>DIO</v>
      </c>
    </row>
    <row r="117" spans="1:29" s="32" customFormat="1" x14ac:dyDescent="0.2">
      <c r="A117" s="129"/>
      <c r="B117" s="129"/>
      <c r="C117" s="72" t="s">
        <v>630</v>
      </c>
      <c r="D117" s="48"/>
      <c r="E117" s="49"/>
      <c r="F117" s="49"/>
      <c r="G117" s="49"/>
      <c r="H117" s="49"/>
      <c r="I117" s="50"/>
      <c r="J117" s="51" t="s">
        <v>734</v>
      </c>
      <c r="K117" s="17" t="s">
        <v>752</v>
      </c>
      <c r="L117" s="52" t="s">
        <v>730</v>
      </c>
      <c r="N117" s="33"/>
      <c r="S117" s="46"/>
      <c r="AB117" s="32" t="str">
        <f t="shared" si="24"/>
        <v>N-ADV-133-H-C/1</v>
      </c>
      <c r="AC117" s="33" t="str">
        <f t="shared" si="22"/>
        <v>DIO</v>
      </c>
    </row>
    <row r="118" spans="1:29" s="32" customFormat="1" x14ac:dyDescent="0.2">
      <c r="A118" s="129"/>
      <c r="B118" s="129"/>
      <c r="C118" s="73" t="s">
        <v>631</v>
      </c>
      <c r="D118" s="54"/>
      <c r="E118" s="55"/>
      <c r="F118" s="55"/>
      <c r="G118" s="55"/>
      <c r="H118" s="55"/>
      <c r="I118" s="56"/>
      <c r="J118" s="57" t="s">
        <v>734</v>
      </c>
      <c r="K118" s="18" t="s">
        <v>753</v>
      </c>
      <c r="L118" s="58" t="s">
        <v>730</v>
      </c>
      <c r="N118" s="33"/>
      <c r="S118" s="46"/>
      <c r="AB118" s="32" t="str">
        <f>AB111</f>
        <v>N-ADV-133-H-C/1</v>
      </c>
      <c r="AC118" s="33" t="str">
        <f t="shared" si="22"/>
        <v>DIO</v>
      </c>
    </row>
    <row r="119" spans="1:29" s="32" customFormat="1" x14ac:dyDescent="0.2">
      <c r="A119" s="129"/>
      <c r="B119" s="129"/>
      <c r="C119" s="74" t="s">
        <v>632</v>
      </c>
      <c r="D119" s="60"/>
      <c r="E119" s="61"/>
      <c r="F119" s="61"/>
      <c r="G119" s="61"/>
      <c r="H119" s="61"/>
      <c r="I119" s="62"/>
      <c r="J119" s="63" t="s">
        <v>374</v>
      </c>
      <c r="K119" s="64" t="s">
        <v>737</v>
      </c>
      <c r="L119" s="65" t="s">
        <v>377</v>
      </c>
      <c r="N119" s="33"/>
      <c r="S119" s="46"/>
      <c r="AB119" s="32" t="str">
        <f t="shared" si="24"/>
        <v>N-ADV-133-H-C/1</v>
      </c>
      <c r="AC119" s="33" t="str">
        <f t="shared" si="22"/>
        <v>DIO</v>
      </c>
    </row>
    <row r="120" spans="1:29" s="32" customFormat="1" x14ac:dyDescent="0.2">
      <c r="A120" s="129"/>
      <c r="B120" s="129"/>
      <c r="C120" s="72" t="s">
        <v>633</v>
      </c>
      <c r="D120" s="48"/>
      <c r="E120" s="49"/>
      <c r="F120" s="49"/>
      <c r="G120" s="49"/>
      <c r="H120" s="49"/>
      <c r="I120" s="50"/>
      <c r="J120" s="51" t="s">
        <v>375</v>
      </c>
      <c r="K120" s="17" t="s">
        <v>737</v>
      </c>
      <c r="L120" s="52" t="s">
        <v>378</v>
      </c>
      <c r="N120" s="33"/>
      <c r="S120" s="46"/>
      <c r="AB120" s="32" t="str">
        <f t="shared" si="24"/>
        <v>N-ADV-133-H-C/1</v>
      </c>
      <c r="AC120" s="33" t="str">
        <f t="shared" si="22"/>
        <v>DIO</v>
      </c>
    </row>
    <row r="121" spans="1:29" s="32" customFormat="1" x14ac:dyDescent="0.2">
      <c r="A121" s="129"/>
      <c r="B121" s="129"/>
      <c r="C121" s="72" t="s">
        <v>634</v>
      </c>
      <c r="D121" s="48"/>
      <c r="E121" s="49"/>
      <c r="F121" s="49"/>
      <c r="G121" s="49"/>
      <c r="H121" s="49"/>
      <c r="I121" s="50"/>
      <c r="J121" s="51" t="s">
        <v>375</v>
      </c>
      <c r="K121" s="17" t="s">
        <v>738</v>
      </c>
      <c r="L121" s="52" t="s">
        <v>378</v>
      </c>
      <c r="N121" s="33"/>
      <c r="S121" s="46"/>
      <c r="AB121" s="32" t="str">
        <f t="shared" si="24"/>
        <v>N-ADV-133-H-C/1</v>
      </c>
      <c r="AC121" s="33" t="str">
        <f t="shared" si="22"/>
        <v>DIO</v>
      </c>
    </row>
    <row r="122" spans="1:29" s="32" customFormat="1" x14ac:dyDescent="0.2">
      <c r="A122" s="129"/>
      <c r="B122" s="129"/>
      <c r="C122" s="72" t="s">
        <v>635</v>
      </c>
      <c r="D122" s="48"/>
      <c r="E122" s="49"/>
      <c r="F122" s="49"/>
      <c r="G122" s="49"/>
      <c r="H122" s="49"/>
      <c r="I122" s="50"/>
      <c r="J122" s="51" t="s">
        <v>376</v>
      </c>
      <c r="K122" s="17" t="s">
        <v>737</v>
      </c>
      <c r="L122" s="52" t="s">
        <v>379</v>
      </c>
      <c r="N122" s="33"/>
      <c r="S122" s="46"/>
      <c r="AB122" s="32" t="str">
        <f>AB119</f>
        <v>N-ADV-133-H-C/1</v>
      </c>
      <c r="AC122" s="33" t="str">
        <f t="shared" si="22"/>
        <v>DIO</v>
      </c>
    </row>
    <row r="123" spans="1:29" s="32" customFormat="1" x14ac:dyDescent="0.2">
      <c r="A123" s="129"/>
      <c r="B123" s="129"/>
      <c r="C123" s="72" t="s">
        <v>636</v>
      </c>
      <c r="D123" s="48"/>
      <c r="E123" s="49"/>
      <c r="F123" s="49"/>
      <c r="G123" s="49"/>
      <c r="H123" s="49"/>
      <c r="I123" s="50"/>
      <c r="J123" s="51" t="s">
        <v>376</v>
      </c>
      <c r="K123" s="17" t="s">
        <v>738</v>
      </c>
      <c r="L123" s="52" t="s">
        <v>379</v>
      </c>
      <c r="N123" s="33"/>
      <c r="S123" s="46"/>
      <c r="AB123" s="32" t="str">
        <f t="shared" si="24"/>
        <v>N-ADV-133-H-C/1</v>
      </c>
      <c r="AC123" s="33" t="str">
        <f t="shared" si="22"/>
        <v>DIO</v>
      </c>
    </row>
    <row r="124" spans="1:29" s="32" customFormat="1" x14ac:dyDescent="0.2">
      <c r="A124" s="129"/>
      <c r="B124" s="129"/>
      <c r="C124" s="72" t="s">
        <v>637</v>
      </c>
      <c r="D124" s="48"/>
      <c r="E124" s="49"/>
      <c r="F124" s="49"/>
      <c r="G124" s="49"/>
      <c r="H124" s="49"/>
      <c r="I124" s="50"/>
      <c r="J124" s="51" t="s">
        <v>350</v>
      </c>
      <c r="K124" s="17" t="s">
        <v>351</v>
      </c>
      <c r="L124" s="52" t="s">
        <v>377</v>
      </c>
      <c r="N124" s="33"/>
      <c r="S124" s="46"/>
      <c r="AB124" s="32" t="str">
        <f>AB121</f>
        <v>N-ADV-133-H-C/1</v>
      </c>
      <c r="AC124" s="33" t="str">
        <f t="shared" si="22"/>
        <v>DIO</v>
      </c>
    </row>
    <row r="125" spans="1:29" s="32" customFormat="1" x14ac:dyDescent="0.2">
      <c r="A125" s="129"/>
      <c r="B125" s="129"/>
      <c r="C125" s="72" t="s">
        <v>638</v>
      </c>
      <c r="D125" s="48"/>
      <c r="E125" s="49"/>
      <c r="F125" s="49"/>
      <c r="G125" s="49"/>
      <c r="H125" s="49"/>
      <c r="I125" s="50"/>
      <c r="J125" s="51" t="s">
        <v>358</v>
      </c>
      <c r="K125" s="17" t="s">
        <v>360</v>
      </c>
      <c r="L125" s="52" t="s">
        <v>377</v>
      </c>
      <c r="N125" s="33"/>
      <c r="S125" s="46"/>
      <c r="AB125" s="32" t="str">
        <f t="shared" si="24"/>
        <v>N-ADV-133-H-C/1</v>
      </c>
      <c r="AC125" s="33" t="str">
        <f t="shared" si="22"/>
        <v>DIO</v>
      </c>
    </row>
    <row r="126" spans="1:29" s="32" customFormat="1" x14ac:dyDescent="0.2">
      <c r="A126" s="130"/>
      <c r="B126" s="130"/>
      <c r="C126" s="73" t="s">
        <v>639</v>
      </c>
      <c r="D126" s="54"/>
      <c r="E126" s="55"/>
      <c r="F126" s="55"/>
      <c r="G126" s="55"/>
      <c r="H126" s="55"/>
      <c r="I126" s="56"/>
      <c r="J126" s="66" t="s">
        <v>66</v>
      </c>
      <c r="K126" s="16" t="s">
        <v>760</v>
      </c>
      <c r="L126" s="58" t="s">
        <v>377</v>
      </c>
      <c r="N126" s="33"/>
      <c r="S126" s="46"/>
      <c r="AB126" s="32" t="str">
        <f t="shared" si="24"/>
        <v>N-ADV-133-H-C/1</v>
      </c>
      <c r="AC126" s="33" t="str">
        <f t="shared" si="22"/>
        <v>DIO</v>
      </c>
    </row>
    <row r="127" spans="1:29" s="32" customFormat="1" x14ac:dyDescent="0.2">
      <c r="J127" s="67" t="s">
        <v>599</v>
      </c>
      <c r="N127" s="33"/>
      <c r="S127" s="46" t="str">
        <f t="shared" si="0"/>
        <v/>
      </c>
      <c r="AC127" s="33"/>
    </row>
    <row r="128" spans="1:29" s="32" customFormat="1" ht="12.75" customHeight="1" x14ac:dyDescent="0.2">
      <c r="A128" s="131" t="s">
        <v>15</v>
      </c>
      <c r="B128" s="133" t="s">
        <v>4</v>
      </c>
      <c r="C128" s="135" t="s">
        <v>762</v>
      </c>
      <c r="D128" s="137" t="s">
        <v>8</v>
      </c>
      <c r="E128" s="138"/>
      <c r="F128" s="138"/>
      <c r="G128" s="138"/>
      <c r="H128" s="138"/>
      <c r="I128" s="138"/>
      <c r="J128" s="31" t="s">
        <v>0</v>
      </c>
      <c r="K128" s="139" t="s">
        <v>2</v>
      </c>
      <c r="L128" s="139" t="s">
        <v>1</v>
      </c>
      <c r="N128" s="33"/>
      <c r="S128" s="46"/>
      <c r="AB128" s="34" t="str">
        <f>A130</f>
        <v>N-ADV-133-H-C/1</v>
      </c>
      <c r="AC128" s="33" t="str">
        <f t="shared" ref="AC128:AC145" si="25">CONCATENATE(MID(C128,1,2),IF(K128&lt;&gt;0,"O","X"))</f>
        <v>PDO</v>
      </c>
    </row>
    <row r="129" spans="1:29" s="32" customFormat="1" ht="27" customHeight="1" x14ac:dyDescent="0.2">
      <c r="A129" s="132"/>
      <c r="B129" s="134"/>
      <c r="C129" s="136"/>
      <c r="D129" s="68"/>
      <c r="E129" s="69"/>
      <c r="F129" s="69"/>
      <c r="G129" s="69" t="s">
        <v>601</v>
      </c>
      <c r="H129" s="68" t="s">
        <v>602</v>
      </c>
      <c r="I129" s="70"/>
      <c r="J129" s="38" t="s">
        <v>599</v>
      </c>
      <c r="K129" s="140"/>
      <c r="L129" s="140"/>
      <c r="N129" s="33"/>
      <c r="S129" s="46" t="str">
        <f t="shared" ref="S129" si="26">IF(D129="Typ signálu","Označení signálu",IF(COUNTIF(J129,"G61*"),CONCATENATE(MID(J129,2,2),".",MID(J129,5,FIND("/",J129)-FIND("-",J129)-1),".MAR.",MID(J129,5,FIND("/",J129)-FIND("-",J129)-1),MID(J129,FIND("/",J129),20)),IF(COUNTIF(J129,"G62*"),CONCATENATE(MID(J129,2,2),".",MID(J129,5,FIND("/",J129)-FIND("-",J129)-1),".MAR.",MID(J129,5,FIND("/",J129)-FIND("-",J129)-1),MID(J129,FIND("/",J129),20)),"")))</f>
        <v/>
      </c>
      <c r="AB129" s="32" t="str">
        <f t="shared" ref="AB129:AB145" si="27">AB128</f>
        <v>N-ADV-133-H-C/1</v>
      </c>
      <c r="AC129" s="33" t="str">
        <f t="shared" si="25"/>
        <v>X</v>
      </c>
    </row>
    <row r="130" spans="1:29" s="32" customFormat="1" ht="12.75" customHeight="1" x14ac:dyDescent="0.2">
      <c r="A130" s="128" t="s">
        <v>621</v>
      </c>
      <c r="B130" s="128" t="s">
        <v>763</v>
      </c>
      <c r="C130" s="71" t="s">
        <v>624</v>
      </c>
      <c r="D130" s="40"/>
      <c r="E130" s="41"/>
      <c r="F130" s="41"/>
      <c r="G130" s="41"/>
      <c r="H130" s="41"/>
      <c r="I130" s="42"/>
      <c r="J130" s="43" t="s">
        <v>67</v>
      </c>
      <c r="K130" s="44" t="s">
        <v>761</v>
      </c>
      <c r="L130" s="45" t="s">
        <v>377</v>
      </c>
      <c r="N130" s="33"/>
      <c r="S130" s="46"/>
      <c r="AB130" s="32" t="str">
        <f t="shared" si="27"/>
        <v>N-ADV-133-H-C/1</v>
      </c>
      <c r="AC130" s="33" t="str">
        <f t="shared" si="25"/>
        <v>DIO</v>
      </c>
    </row>
    <row r="131" spans="1:29" s="32" customFormat="1" x14ac:dyDescent="0.2">
      <c r="A131" s="129"/>
      <c r="B131" s="129"/>
      <c r="C131" s="72" t="s">
        <v>625</v>
      </c>
      <c r="D131" s="48"/>
      <c r="E131" s="49"/>
      <c r="F131" s="49"/>
      <c r="G131" s="49"/>
      <c r="H131" s="49"/>
      <c r="I131" s="50"/>
      <c r="J131" s="51" t="s">
        <v>688</v>
      </c>
      <c r="K131" s="17" t="s">
        <v>689</v>
      </c>
      <c r="L131" s="52"/>
      <c r="N131" s="33"/>
      <c r="S131" s="46"/>
      <c r="AB131" s="32" t="str">
        <f t="shared" si="27"/>
        <v>N-ADV-133-H-C/1</v>
      </c>
      <c r="AC131" s="33" t="str">
        <f t="shared" si="25"/>
        <v>DIO</v>
      </c>
    </row>
    <row r="132" spans="1:29" s="32" customFormat="1" x14ac:dyDescent="0.2">
      <c r="A132" s="129"/>
      <c r="B132" s="129"/>
      <c r="C132" s="72" t="s">
        <v>626</v>
      </c>
      <c r="D132" s="48"/>
      <c r="E132" s="49"/>
      <c r="F132" s="49"/>
      <c r="G132" s="49"/>
      <c r="H132" s="49"/>
      <c r="I132" s="50"/>
      <c r="J132" s="51" t="s">
        <v>72</v>
      </c>
      <c r="K132" s="17" t="s">
        <v>122</v>
      </c>
      <c r="L132" s="52" t="s">
        <v>28</v>
      </c>
      <c r="N132" s="33"/>
      <c r="S132" s="46"/>
      <c r="AB132" s="32" t="str">
        <f t="shared" si="27"/>
        <v>N-ADV-133-H-C/1</v>
      </c>
      <c r="AC132" s="33" t="str">
        <f t="shared" si="25"/>
        <v>DIO</v>
      </c>
    </row>
    <row r="133" spans="1:29" s="32" customFormat="1" x14ac:dyDescent="0.2">
      <c r="A133" s="129"/>
      <c r="B133" s="129"/>
      <c r="C133" s="72" t="s">
        <v>627</v>
      </c>
      <c r="D133" s="48"/>
      <c r="E133" s="49"/>
      <c r="F133" s="49"/>
      <c r="G133" s="49"/>
      <c r="H133" s="49"/>
      <c r="I133" s="50"/>
      <c r="J133" s="51" t="s">
        <v>73</v>
      </c>
      <c r="K133" s="17" t="s">
        <v>69</v>
      </c>
      <c r="L133" s="52" t="s">
        <v>28</v>
      </c>
      <c r="N133" s="33"/>
      <c r="S133" s="46"/>
      <c r="AB133" s="32" t="str">
        <f t="shared" si="27"/>
        <v>N-ADV-133-H-C/1</v>
      </c>
      <c r="AC133" s="33" t="str">
        <f t="shared" si="25"/>
        <v>DIO</v>
      </c>
    </row>
    <row r="134" spans="1:29" s="32" customFormat="1" x14ac:dyDescent="0.2">
      <c r="A134" s="129"/>
      <c r="B134" s="129"/>
      <c r="C134" s="72" t="s">
        <v>628</v>
      </c>
      <c r="D134" s="48"/>
      <c r="E134" s="49"/>
      <c r="F134" s="49"/>
      <c r="G134" s="49"/>
      <c r="H134" s="49"/>
      <c r="I134" s="50"/>
      <c r="J134" s="51" t="s">
        <v>71</v>
      </c>
      <c r="K134" s="17" t="s">
        <v>70</v>
      </c>
      <c r="L134" s="52"/>
      <c r="N134" s="33"/>
      <c r="S134" s="46"/>
      <c r="AB134" s="32" t="str">
        <f t="shared" si="27"/>
        <v>N-ADV-133-H-C/1</v>
      </c>
      <c r="AC134" s="33" t="str">
        <f t="shared" si="25"/>
        <v>DIO</v>
      </c>
    </row>
    <row r="135" spans="1:29" s="32" customFormat="1" x14ac:dyDescent="0.2">
      <c r="A135" s="129"/>
      <c r="B135" s="129"/>
      <c r="C135" s="72" t="s">
        <v>629</v>
      </c>
      <c r="D135" s="48"/>
      <c r="E135" s="49"/>
      <c r="F135" s="49"/>
      <c r="G135" s="49"/>
      <c r="H135" s="49"/>
      <c r="I135" s="50"/>
      <c r="J135" s="51"/>
      <c r="K135" s="17"/>
      <c r="L135" s="52"/>
      <c r="N135" s="33"/>
      <c r="S135" s="46"/>
      <c r="AB135" s="32" t="str">
        <f t="shared" si="27"/>
        <v>N-ADV-133-H-C/1</v>
      </c>
      <c r="AC135" s="33" t="str">
        <f t="shared" si="25"/>
        <v>DIX</v>
      </c>
    </row>
    <row r="136" spans="1:29" s="32" customFormat="1" x14ac:dyDescent="0.2">
      <c r="A136" s="129"/>
      <c r="B136" s="129"/>
      <c r="C136" s="72" t="s">
        <v>630</v>
      </c>
      <c r="D136" s="48"/>
      <c r="E136" s="49"/>
      <c r="F136" s="49"/>
      <c r="G136" s="49"/>
      <c r="H136" s="49"/>
      <c r="I136" s="50"/>
      <c r="J136" s="51"/>
      <c r="K136" s="17"/>
      <c r="L136" s="52"/>
      <c r="N136" s="33"/>
      <c r="S136" s="46"/>
      <c r="AB136" s="32" t="str">
        <f t="shared" si="27"/>
        <v>N-ADV-133-H-C/1</v>
      </c>
      <c r="AC136" s="33" t="str">
        <f t="shared" si="25"/>
        <v>DIX</v>
      </c>
    </row>
    <row r="137" spans="1:29" s="32" customFormat="1" x14ac:dyDescent="0.2">
      <c r="A137" s="129"/>
      <c r="B137" s="129"/>
      <c r="C137" s="73" t="s">
        <v>631</v>
      </c>
      <c r="D137" s="54"/>
      <c r="E137" s="55"/>
      <c r="F137" s="55"/>
      <c r="G137" s="55"/>
      <c r="H137" s="55"/>
      <c r="I137" s="56"/>
      <c r="J137" s="57"/>
      <c r="K137" s="18"/>
      <c r="L137" s="58"/>
      <c r="N137" s="33"/>
      <c r="S137" s="46"/>
      <c r="AB137" s="32" t="str">
        <f>AB130</f>
        <v>N-ADV-133-H-C/1</v>
      </c>
      <c r="AC137" s="33" t="str">
        <f t="shared" si="25"/>
        <v>DIX</v>
      </c>
    </row>
    <row r="138" spans="1:29" s="32" customFormat="1" x14ac:dyDescent="0.2">
      <c r="A138" s="129"/>
      <c r="B138" s="129"/>
      <c r="C138" s="74" t="s">
        <v>632</v>
      </c>
      <c r="D138" s="60"/>
      <c r="E138" s="61"/>
      <c r="F138" s="61"/>
      <c r="G138" s="61"/>
      <c r="H138" s="61"/>
      <c r="I138" s="62"/>
      <c r="J138" s="63"/>
      <c r="K138" s="64"/>
      <c r="L138" s="65"/>
      <c r="N138" s="33"/>
      <c r="S138" s="46"/>
      <c r="AB138" s="32" t="str">
        <f t="shared" si="27"/>
        <v>N-ADV-133-H-C/1</v>
      </c>
      <c r="AC138" s="33" t="str">
        <f t="shared" si="25"/>
        <v>DIX</v>
      </c>
    </row>
    <row r="139" spans="1:29" s="32" customFormat="1" x14ac:dyDescent="0.2">
      <c r="A139" s="129"/>
      <c r="B139" s="129"/>
      <c r="C139" s="72" t="s">
        <v>633</v>
      </c>
      <c r="D139" s="48"/>
      <c r="E139" s="49"/>
      <c r="F139" s="49"/>
      <c r="G139" s="49"/>
      <c r="H139" s="49"/>
      <c r="I139" s="50"/>
      <c r="J139" s="51"/>
      <c r="K139" s="17"/>
      <c r="L139" s="52"/>
      <c r="N139" s="33"/>
      <c r="S139" s="46"/>
      <c r="AB139" s="32" t="str">
        <f t="shared" si="27"/>
        <v>N-ADV-133-H-C/1</v>
      </c>
      <c r="AC139" s="33" t="str">
        <f t="shared" si="25"/>
        <v>DIX</v>
      </c>
    </row>
    <row r="140" spans="1:29" s="32" customFormat="1" x14ac:dyDescent="0.2">
      <c r="A140" s="129"/>
      <c r="B140" s="129"/>
      <c r="C140" s="72" t="s">
        <v>634</v>
      </c>
      <c r="D140" s="48"/>
      <c r="E140" s="49"/>
      <c r="F140" s="49"/>
      <c r="G140" s="49"/>
      <c r="H140" s="49"/>
      <c r="I140" s="50"/>
      <c r="J140" s="51"/>
      <c r="K140" s="17"/>
      <c r="L140" s="52"/>
      <c r="N140" s="33"/>
      <c r="S140" s="46"/>
      <c r="AB140" s="32" t="str">
        <f t="shared" si="27"/>
        <v>N-ADV-133-H-C/1</v>
      </c>
      <c r="AC140" s="33" t="str">
        <f t="shared" si="25"/>
        <v>DIX</v>
      </c>
    </row>
    <row r="141" spans="1:29" s="32" customFormat="1" x14ac:dyDescent="0.2">
      <c r="A141" s="129"/>
      <c r="B141" s="129"/>
      <c r="C141" s="72" t="s">
        <v>635</v>
      </c>
      <c r="D141" s="48"/>
      <c r="E141" s="49"/>
      <c r="F141" s="49"/>
      <c r="G141" s="49"/>
      <c r="H141" s="49"/>
      <c r="I141" s="50"/>
      <c r="J141" s="51"/>
      <c r="K141" s="17"/>
      <c r="L141" s="52"/>
      <c r="N141" s="33"/>
      <c r="S141" s="46"/>
      <c r="AB141" s="32" t="str">
        <f>AB138</f>
        <v>N-ADV-133-H-C/1</v>
      </c>
      <c r="AC141" s="33" t="str">
        <f t="shared" si="25"/>
        <v>DIX</v>
      </c>
    </row>
    <row r="142" spans="1:29" s="32" customFormat="1" x14ac:dyDescent="0.2">
      <c r="A142" s="129"/>
      <c r="B142" s="129"/>
      <c r="C142" s="72" t="s">
        <v>636</v>
      </c>
      <c r="D142" s="48"/>
      <c r="E142" s="49"/>
      <c r="F142" s="49"/>
      <c r="G142" s="49"/>
      <c r="H142" s="49"/>
      <c r="I142" s="50"/>
      <c r="J142" s="51"/>
      <c r="K142" s="17"/>
      <c r="L142" s="52"/>
      <c r="N142" s="33"/>
      <c r="S142" s="46"/>
      <c r="AB142" s="32" t="str">
        <f t="shared" si="27"/>
        <v>N-ADV-133-H-C/1</v>
      </c>
      <c r="AC142" s="33" t="str">
        <f t="shared" si="25"/>
        <v>DIX</v>
      </c>
    </row>
    <row r="143" spans="1:29" s="32" customFormat="1" x14ac:dyDescent="0.2">
      <c r="A143" s="129"/>
      <c r="B143" s="129"/>
      <c r="C143" s="72" t="s">
        <v>637</v>
      </c>
      <c r="D143" s="48"/>
      <c r="E143" s="49"/>
      <c r="F143" s="49"/>
      <c r="G143" s="49"/>
      <c r="H143" s="49"/>
      <c r="I143" s="50"/>
      <c r="J143" s="51"/>
      <c r="K143" s="17"/>
      <c r="L143" s="52"/>
      <c r="N143" s="33"/>
      <c r="S143" s="46"/>
      <c r="AB143" s="32" t="str">
        <f>AB140</f>
        <v>N-ADV-133-H-C/1</v>
      </c>
      <c r="AC143" s="33" t="str">
        <f t="shared" si="25"/>
        <v>DIX</v>
      </c>
    </row>
    <row r="144" spans="1:29" s="32" customFormat="1" x14ac:dyDescent="0.2">
      <c r="A144" s="129"/>
      <c r="B144" s="129"/>
      <c r="C144" s="72" t="s">
        <v>638</v>
      </c>
      <c r="D144" s="48"/>
      <c r="E144" s="49"/>
      <c r="F144" s="49"/>
      <c r="G144" s="49"/>
      <c r="H144" s="49"/>
      <c r="I144" s="50"/>
      <c r="J144" s="51"/>
      <c r="K144" s="17"/>
      <c r="L144" s="52"/>
      <c r="N144" s="33"/>
      <c r="S144" s="46"/>
      <c r="AB144" s="32" t="str">
        <f t="shared" si="27"/>
        <v>N-ADV-133-H-C/1</v>
      </c>
      <c r="AC144" s="33" t="str">
        <f t="shared" si="25"/>
        <v>DIX</v>
      </c>
    </row>
    <row r="145" spans="1:29" s="32" customFormat="1" x14ac:dyDescent="0.2">
      <c r="A145" s="130"/>
      <c r="B145" s="130"/>
      <c r="C145" s="73" t="s">
        <v>639</v>
      </c>
      <c r="D145" s="54"/>
      <c r="E145" s="55"/>
      <c r="F145" s="55"/>
      <c r="G145" s="55"/>
      <c r="H145" s="55"/>
      <c r="I145" s="56"/>
      <c r="J145" s="66"/>
      <c r="K145" s="16"/>
      <c r="L145" s="58"/>
      <c r="N145" s="33"/>
      <c r="S145" s="46"/>
      <c r="AB145" s="32" t="str">
        <f t="shared" si="27"/>
        <v>N-ADV-133-H-C/1</v>
      </c>
      <c r="AC145" s="33" t="str">
        <f t="shared" si="25"/>
        <v>DIX</v>
      </c>
    </row>
    <row r="146" spans="1:29" s="32" customFormat="1" x14ac:dyDescent="0.2">
      <c r="J146" s="67" t="s">
        <v>599</v>
      </c>
      <c r="N146" s="33"/>
      <c r="S146" s="46" t="str">
        <f t="shared" ref="S146" si="28">IF(D146="Typ signálu","Označení signálu",IF(COUNTIF(J146,"G61*"),CONCATENATE(MID(J146,2,2),".",MID(J146,5,FIND("/",J146)-FIND("-",J146)-1),".MAR.",MID(J146,5,FIND("/",J146)-FIND("-",J146)-1),MID(J146,FIND("/",J146),20)),IF(COUNTIF(J146,"G62*"),CONCATENATE(MID(J146,2,2),".",MID(J146,5,FIND("/",J146)-FIND("-",J146)-1),".MAR.",MID(J146,5,FIND("/",J146)-FIND("-",J146)-1),MID(J146,FIND("/",J146),20)),"")))</f>
        <v/>
      </c>
      <c r="AC146" s="33"/>
    </row>
    <row r="147" spans="1:29" s="32" customFormat="1" ht="12.75" customHeight="1" x14ac:dyDescent="0.2">
      <c r="A147" s="131" t="s">
        <v>15</v>
      </c>
      <c r="B147" s="133" t="s">
        <v>4</v>
      </c>
      <c r="C147" s="135" t="s">
        <v>600</v>
      </c>
      <c r="D147" s="137" t="s">
        <v>8</v>
      </c>
      <c r="E147" s="138"/>
      <c r="F147" s="138"/>
      <c r="G147" s="138"/>
      <c r="H147" s="138"/>
      <c r="I147" s="138"/>
      <c r="J147" s="31" t="s">
        <v>0</v>
      </c>
      <c r="K147" s="139" t="s">
        <v>2</v>
      </c>
      <c r="L147" s="139" t="s">
        <v>1</v>
      </c>
      <c r="N147" s="33"/>
      <c r="S147" s="46"/>
      <c r="AB147" s="34" t="str">
        <f>A149</f>
        <v>N-ADV-133-H-C/1</v>
      </c>
      <c r="AC147" s="33" t="str">
        <f t="shared" ref="AC147:AC164" si="29">CONCATENATE(MID(C147,1,2),IF(K147&lt;&gt;0,"O","X"))</f>
        <v>PUO</v>
      </c>
    </row>
    <row r="148" spans="1:29" s="32" customFormat="1" ht="27" customHeight="1" x14ac:dyDescent="0.2">
      <c r="A148" s="132"/>
      <c r="B148" s="134"/>
      <c r="C148" s="136"/>
      <c r="D148" s="68" t="s">
        <v>6</v>
      </c>
      <c r="E148" s="69" t="s">
        <v>5</v>
      </c>
      <c r="F148" s="69" t="s">
        <v>7</v>
      </c>
      <c r="G148" s="69" t="s">
        <v>601</v>
      </c>
      <c r="H148" s="68" t="s">
        <v>602</v>
      </c>
      <c r="I148" s="70" t="s">
        <v>603</v>
      </c>
      <c r="J148" s="38" t="s">
        <v>599</v>
      </c>
      <c r="K148" s="140"/>
      <c r="L148" s="140"/>
      <c r="N148" s="33"/>
      <c r="S148" s="46" t="str">
        <f t="shared" ref="S148" si="30">IF(D148="Typ signálu","Označení signálu",IF(COUNTIF(J148,"G61*"),CONCATENATE(MID(J148,2,2),".",MID(J148,5,FIND("/",J148)-FIND("-",J148)-1),".MAR.",MID(J148,5,FIND("/",J148)-FIND("-",J148)-1),MID(J148,FIND("/",J148),20)),IF(COUNTIF(J148,"G62*"),CONCATENATE(MID(J148,2,2),".",MID(J148,5,FIND("/",J148)-FIND("-",J148)-1),".MAR.",MID(J148,5,FIND("/",J148)-FIND("-",J148)-1),MID(J148,FIND("/",J148),20)),"")))</f>
        <v/>
      </c>
      <c r="AB148" s="32" t="str">
        <f t="shared" ref="AB148:AB164" si="31">AB147</f>
        <v>N-ADV-133-H-C/1</v>
      </c>
      <c r="AC148" s="33" t="str">
        <f t="shared" si="29"/>
        <v>X</v>
      </c>
    </row>
    <row r="149" spans="1:29" s="32" customFormat="1" ht="12.75" customHeight="1" x14ac:dyDescent="0.2">
      <c r="A149" s="128" t="s">
        <v>621</v>
      </c>
      <c r="B149" s="128" t="s">
        <v>604</v>
      </c>
      <c r="C149" s="71" t="s">
        <v>605</v>
      </c>
      <c r="D149" s="40"/>
      <c r="E149" s="41"/>
      <c r="F149" s="41"/>
      <c r="G149" s="41"/>
      <c r="H149" s="41"/>
      <c r="I149" s="42"/>
      <c r="J149" s="43" t="s">
        <v>33</v>
      </c>
      <c r="K149" s="44" t="s">
        <v>548</v>
      </c>
      <c r="L149" s="45"/>
      <c r="N149" s="33"/>
      <c r="S149" s="46"/>
      <c r="AB149" s="32" t="str">
        <f t="shared" si="31"/>
        <v>N-ADV-133-H-C/1</v>
      </c>
      <c r="AC149" s="33" t="str">
        <f t="shared" si="29"/>
        <v>IOO</v>
      </c>
    </row>
    <row r="150" spans="1:29" s="32" customFormat="1" x14ac:dyDescent="0.2">
      <c r="A150" s="129"/>
      <c r="B150" s="129"/>
      <c r="C150" s="72" t="s">
        <v>606</v>
      </c>
      <c r="D150" s="48"/>
      <c r="E150" s="49"/>
      <c r="F150" s="49"/>
      <c r="G150" s="49"/>
      <c r="H150" s="49"/>
      <c r="I150" s="50"/>
      <c r="J150" s="51" t="s">
        <v>34</v>
      </c>
      <c r="K150" s="17" t="s">
        <v>549</v>
      </c>
      <c r="L150" s="52"/>
      <c r="N150" s="33"/>
      <c r="S150" s="46"/>
      <c r="AB150" s="32" t="str">
        <f t="shared" si="31"/>
        <v>N-ADV-133-H-C/1</v>
      </c>
      <c r="AC150" s="33" t="str">
        <f t="shared" si="29"/>
        <v>IOO</v>
      </c>
    </row>
    <row r="151" spans="1:29" s="32" customFormat="1" x14ac:dyDescent="0.2">
      <c r="A151" s="129"/>
      <c r="B151" s="129"/>
      <c r="C151" s="72" t="s">
        <v>607</v>
      </c>
      <c r="D151" s="48"/>
      <c r="E151" s="49"/>
      <c r="F151" s="49"/>
      <c r="G151" s="49"/>
      <c r="H151" s="49"/>
      <c r="I151" s="50"/>
      <c r="J151" s="51" t="s">
        <v>35</v>
      </c>
      <c r="K151" s="17" t="s">
        <v>308</v>
      </c>
      <c r="L151" s="52"/>
      <c r="N151" s="33"/>
      <c r="S151" s="46"/>
      <c r="AB151" s="32" t="str">
        <f t="shared" si="31"/>
        <v>N-ADV-133-H-C/1</v>
      </c>
      <c r="AC151" s="33" t="str">
        <f t="shared" si="29"/>
        <v>IOO</v>
      </c>
    </row>
    <row r="152" spans="1:29" s="32" customFormat="1" x14ac:dyDescent="0.2">
      <c r="A152" s="129"/>
      <c r="B152" s="129"/>
      <c r="C152" s="72" t="s">
        <v>608</v>
      </c>
      <c r="D152" s="48"/>
      <c r="E152" s="49"/>
      <c r="F152" s="49"/>
      <c r="G152" s="49"/>
      <c r="H152" s="49"/>
      <c r="I152" s="50"/>
      <c r="J152" s="51" t="s">
        <v>36</v>
      </c>
      <c r="K152" s="17" t="s">
        <v>309</v>
      </c>
      <c r="L152" s="52"/>
      <c r="N152" s="33"/>
      <c r="S152" s="46"/>
      <c r="AB152" s="32" t="str">
        <f t="shared" si="31"/>
        <v>N-ADV-133-H-C/1</v>
      </c>
      <c r="AC152" s="33" t="str">
        <f t="shared" si="29"/>
        <v>IOO</v>
      </c>
    </row>
    <row r="153" spans="1:29" s="32" customFormat="1" x14ac:dyDescent="0.2">
      <c r="A153" s="129"/>
      <c r="B153" s="129"/>
      <c r="C153" s="72" t="s">
        <v>609</v>
      </c>
      <c r="D153" s="48"/>
      <c r="E153" s="49"/>
      <c r="F153" s="49"/>
      <c r="G153" s="49"/>
      <c r="H153" s="49"/>
      <c r="I153" s="50"/>
      <c r="J153" s="51" t="s">
        <v>37</v>
      </c>
      <c r="K153" s="17" t="s">
        <v>310</v>
      </c>
      <c r="L153" s="52"/>
      <c r="N153" s="33"/>
      <c r="S153" s="46"/>
      <c r="AB153" s="32" t="str">
        <f t="shared" si="31"/>
        <v>N-ADV-133-H-C/1</v>
      </c>
      <c r="AC153" s="33" t="str">
        <f t="shared" si="29"/>
        <v>IOO</v>
      </c>
    </row>
    <row r="154" spans="1:29" s="32" customFormat="1" x14ac:dyDescent="0.2">
      <c r="A154" s="129"/>
      <c r="B154" s="129"/>
      <c r="C154" s="72" t="s">
        <v>610</v>
      </c>
      <c r="D154" s="48"/>
      <c r="E154" s="49"/>
      <c r="F154" s="49"/>
      <c r="G154" s="49"/>
      <c r="H154" s="49"/>
      <c r="I154" s="50"/>
      <c r="J154" s="51" t="s">
        <v>38</v>
      </c>
      <c r="K154" s="17" t="s">
        <v>311</v>
      </c>
      <c r="L154" s="52"/>
      <c r="N154" s="33"/>
      <c r="S154" s="46"/>
      <c r="AB154" s="32" t="str">
        <f t="shared" si="31"/>
        <v>N-ADV-133-H-C/1</v>
      </c>
      <c r="AC154" s="33" t="str">
        <f t="shared" si="29"/>
        <v>IOO</v>
      </c>
    </row>
    <row r="155" spans="1:29" s="32" customFormat="1" x14ac:dyDescent="0.2">
      <c r="A155" s="129"/>
      <c r="B155" s="129"/>
      <c r="C155" s="72" t="s">
        <v>611</v>
      </c>
      <c r="D155" s="48"/>
      <c r="E155" s="49"/>
      <c r="F155" s="49"/>
      <c r="G155" s="49"/>
      <c r="H155" s="49"/>
      <c r="I155" s="50"/>
      <c r="J155" s="51" t="s">
        <v>39</v>
      </c>
      <c r="K155" s="17" t="s">
        <v>46</v>
      </c>
      <c r="L155" s="52"/>
      <c r="N155" s="33"/>
      <c r="S155" s="46"/>
      <c r="AB155" s="32" t="str">
        <f t="shared" si="31"/>
        <v>N-ADV-133-H-C/1</v>
      </c>
      <c r="AC155" s="33" t="str">
        <f t="shared" si="29"/>
        <v>IOO</v>
      </c>
    </row>
    <row r="156" spans="1:29" s="32" customFormat="1" x14ac:dyDescent="0.2">
      <c r="A156" s="129"/>
      <c r="B156" s="129"/>
      <c r="C156" s="73" t="s">
        <v>612</v>
      </c>
      <c r="D156" s="54"/>
      <c r="E156" s="55"/>
      <c r="F156" s="55"/>
      <c r="G156" s="55"/>
      <c r="H156" s="55"/>
      <c r="I156" s="56"/>
      <c r="J156" s="57" t="s">
        <v>40</v>
      </c>
      <c r="K156" s="18" t="s">
        <v>47</v>
      </c>
      <c r="L156" s="58"/>
      <c r="N156" s="33"/>
      <c r="S156" s="46"/>
      <c r="AB156" s="32" t="str">
        <f>AB149</f>
        <v>N-ADV-133-H-C/1</v>
      </c>
      <c r="AC156" s="33" t="str">
        <f t="shared" si="29"/>
        <v>IOO</v>
      </c>
    </row>
    <row r="157" spans="1:29" s="32" customFormat="1" x14ac:dyDescent="0.2">
      <c r="A157" s="129"/>
      <c r="B157" s="129"/>
      <c r="C157" s="74" t="s">
        <v>613</v>
      </c>
      <c r="D157" s="60"/>
      <c r="E157" s="61"/>
      <c r="F157" s="61"/>
      <c r="G157" s="61"/>
      <c r="H157" s="61"/>
      <c r="I157" s="62"/>
      <c r="J157" s="63" t="s">
        <v>41</v>
      </c>
      <c r="K157" s="64" t="s">
        <v>550</v>
      </c>
      <c r="L157" s="65"/>
      <c r="N157" s="33"/>
      <c r="S157" s="46"/>
      <c r="AB157" s="32" t="str">
        <f t="shared" si="31"/>
        <v>N-ADV-133-H-C/1</v>
      </c>
      <c r="AC157" s="33" t="str">
        <f t="shared" si="29"/>
        <v>IOO</v>
      </c>
    </row>
    <row r="158" spans="1:29" s="32" customFormat="1" x14ac:dyDescent="0.2">
      <c r="A158" s="129"/>
      <c r="B158" s="129"/>
      <c r="C158" s="72" t="s">
        <v>614</v>
      </c>
      <c r="D158" s="48"/>
      <c r="E158" s="49"/>
      <c r="F158" s="49"/>
      <c r="G158" s="49"/>
      <c r="H158" s="49"/>
      <c r="I158" s="50"/>
      <c r="J158" s="51" t="s">
        <v>42</v>
      </c>
      <c r="K158" s="17" t="s">
        <v>312</v>
      </c>
      <c r="L158" s="52"/>
      <c r="N158" s="33"/>
      <c r="S158" s="46"/>
      <c r="AB158" s="32" t="str">
        <f t="shared" si="31"/>
        <v>N-ADV-133-H-C/1</v>
      </c>
      <c r="AC158" s="33" t="str">
        <f t="shared" si="29"/>
        <v>IOO</v>
      </c>
    </row>
    <row r="159" spans="1:29" s="32" customFormat="1" x14ac:dyDescent="0.2">
      <c r="A159" s="129"/>
      <c r="B159" s="129"/>
      <c r="C159" s="72" t="s">
        <v>615</v>
      </c>
      <c r="D159" s="48"/>
      <c r="E159" s="49"/>
      <c r="F159" s="49"/>
      <c r="G159" s="49"/>
      <c r="H159" s="49"/>
      <c r="I159" s="50"/>
      <c r="J159" s="51" t="s">
        <v>43</v>
      </c>
      <c r="K159" s="17" t="s">
        <v>313</v>
      </c>
      <c r="L159" s="52"/>
      <c r="N159" s="33"/>
      <c r="S159" s="46"/>
      <c r="AB159" s="32" t="str">
        <f t="shared" si="31"/>
        <v>N-ADV-133-H-C/1</v>
      </c>
      <c r="AC159" s="33" t="str">
        <f t="shared" si="29"/>
        <v>IOO</v>
      </c>
    </row>
    <row r="160" spans="1:29" s="32" customFormat="1" x14ac:dyDescent="0.2">
      <c r="A160" s="129"/>
      <c r="B160" s="129"/>
      <c r="C160" s="72" t="s">
        <v>616</v>
      </c>
      <c r="D160" s="48"/>
      <c r="E160" s="49"/>
      <c r="F160" s="49"/>
      <c r="G160" s="49"/>
      <c r="H160" s="49"/>
      <c r="I160" s="50"/>
      <c r="J160" s="51" t="s">
        <v>44</v>
      </c>
      <c r="K160" s="17" t="s">
        <v>314</v>
      </c>
      <c r="L160" s="52"/>
      <c r="N160" s="33"/>
      <c r="S160" s="46"/>
      <c r="AB160" s="32" t="str">
        <f>AB157</f>
        <v>N-ADV-133-H-C/1</v>
      </c>
      <c r="AC160" s="33" t="str">
        <f t="shared" si="29"/>
        <v>IOO</v>
      </c>
    </row>
    <row r="161" spans="1:29" s="32" customFormat="1" x14ac:dyDescent="0.2">
      <c r="A161" s="129"/>
      <c r="B161" s="129"/>
      <c r="C161" s="72" t="s">
        <v>617</v>
      </c>
      <c r="D161" s="48"/>
      <c r="E161" s="49"/>
      <c r="F161" s="49"/>
      <c r="G161" s="49"/>
      <c r="H161" s="49"/>
      <c r="I161" s="50"/>
      <c r="J161" s="51" t="s">
        <v>45</v>
      </c>
      <c r="K161" s="17" t="s">
        <v>317</v>
      </c>
      <c r="L161" s="52"/>
      <c r="N161" s="33"/>
      <c r="S161" s="46"/>
      <c r="AB161" s="32" t="str">
        <f t="shared" si="31"/>
        <v>N-ADV-133-H-C/1</v>
      </c>
      <c r="AC161" s="33" t="str">
        <f t="shared" si="29"/>
        <v>IOO</v>
      </c>
    </row>
    <row r="162" spans="1:29" s="32" customFormat="1" x14ac:dyDescent="0.2">
      <c r="A162" s="129"/>
      <c r="B162" s="129"/>
      <c r="C162" s="72" t="s">
        <v>618</v>
      </c>
      <c r="D162" s="48"/>
      <c r="E162" s="49"/>
      <c r="F162" s="49"/>
      <c r="G162" s="49"/>
      <c r="H162" s="49"/>
      <c r="I162" s="50"/>
      <c r="J162" s="51" t="s">
        <v>315</v>
      </c>
      <c r="K162" s="17" t="s">
        <v>318</v>
      </c>
      <c r="L162" s="52"/>
      <c r="N162" s="33"/>
      <c r="S162" s="46"/>
      <c r="AB162" s="32" t="str">
        <f>AB159</f>
        <v>N-ADV-133-H-C/1</v>
      </c>
      <c r="AC162" s="33" t="str">
        <f t="shared" si="29"/>
        <v>IOO</v>
      </c>
    </row>
    <row r="163" spans="1:29" s="32" customFormat="1" x14ac:dyDescent="0.2">
      <c r="A163" s="129"/>
      <c r="B163" s="129"/>
      <c r="C163" s="72" t="s">
        <v>619</v>
      </c>
      <c r="D163" s="48"/>
      <c r="E163" s="49"/>
      <c r="F163" s="49"/>
      <c r="G163" s="49"/>
      <c r="H163" s="49"/>
      <c r="I163" s="50"/>
      <c r="J163" s="51" t="s">
        <v>316</v>
      </c>
      <c r="K163" s="17" t="s">
        <v>319</v>
      </c>
      <c r="L163" s="52"/>
      <c r="N163" s="33"/>
      <c r="S163" s="46"/>
      <c r="AB163" s="32" t="str">
        <f t="shared" si="31"/>
        <v>N-ADV-133-H-C/1</v>
      </c>
      <c r="AC163" s="33" t="str">
        <f t="shared" si="29"/>
        <v>IOO</v>
      </c>
    </row>
    <row r="164" spans="1:29" s="32" customFormat="1" x14ac:dyDescent="0.2">
      <c r="A164" s="130"/>
      <c r="B164" s="130"/>
      <c r="C164" s="73" t="s">
        <v>620</v>
      </c>
      <c r="D164" s="54"/>
      <c r="E164" s="55"/>
      <c r="F164" s="55"/>
      <c r="G164" s="55"/>
      <c r="H164" s="55"/>
      <c r="I164" s="56"/>
      <c r="J164" s="66" t="s">
        <v>553</v>
      </c>
      <c r="K164" s="16" t="s">
        <v>559</v>
      </c>
      <c r="L164" s="58"/>
      <c r="N164" s="33"/>
      <c r="S164" s="46"/>
      <c r="AB164" s="32" t="str">
        <f t="shared" si="31"/>
        <v>N-ADV-133-H-C/1</v>
      </c>
      <c r="AC164" s="33" t="str">
        <f t="shared" si="29"/>
        <v>IOO</v>
      </c>
    </row>
    <row r="165" spans="1:29" s="32" customFormat="1" x14ac:dyDescent="0.2">
      <c r="J165" s="67" t="s">
        <v>599</v>
      </c>
      <c r="N165" s="33"/>
      <c r="S165" s="46" t="str">
        <f t="shared" ref="S165" si="32">IF(D165="Typ signálu","Označení signálu",IF(COUNTIF(J165,"G61*"),CONCATENATE(MID(J165,2,2),".",MID(J165,5,FIND("/",J165)-FIND("-",J165)-1),".MAR.",MID(J165,5,FIND("/",J165)-FIND("-",J165)-1),MID(J165,FIND("/",J165),20)),IF(COUNTIF(J165,"G62*"),CONCATENATE(MID(J165,2,2),".",MID(J165,5,FIND("/",J165)-FIND("-",J165)-1),".MAR.",MID(J165,5,FIND("/",J165)-FIND("-",J165)-1),MID(J165,FIND("/",J165),20)),"")))</f>
        <v/>
      </c>
      <c r="AC165" s="33"/>
    </row>
    <row r="166" spans="1:29" s="32" customFormat="1" ht="12.75" customHeight="1" x14ac:dyDescent="0.2">
      <c r="A166" s="131" t="s">
        <v>15</v>
      </c>
      <c r="B166" s="133" t="s">
        <v>4</v>
      </c>
      <c r="C166" s="135" t="s">
        <v>664</v>
      </c>
      <c r="D166" s="137" t="s">
        <v>8</v>
      </c>
      <c r="E166" s="138"/>
      <c r="F166" s="138"/>
      <c r="G166" s="138"/>
      <c r="H166" s="138"/>
      <c r="I166" s="138"/>
      <c r="J166" s="31" t="s">
        <v>0</v>
      </c>
      <c r="K166" s="139" t="s">
        <v>2</v>
      </c>
      <c r="L166" s="139" t="s">
        <v>1</v>
      </c>
      <c r="N166" s="33"/>
      <c r="S166" s="46"/>
      <c r="AB166" s="34" t="str">
        <f>A168</f>
        <v>N-ADV-133-H-C/1</v>
      </c>
      <c r="AC166" s="33" t="str">
        <f t="shared" ref="AC166:AC183" si="33">CONCATENATE(MID(C166,1,2),IF(K166&lt;&gt;0,"O","X"))</f>
        <v>PUO</v>
      </c>
    </row>
    <row r="167" spans="1:29" s="32" customFormat="1" ht="27" customHeight="1" x14ac:dyDescent="0.2">
      <c r="A167" s="132"/>
      <c r="B167" s="134"/>
      <c r="C167" s="136"/>
      <c r="D167" s="68" t="s">
        <v>6</v>
      </c>
      <c r="E167" s="69" t="s">
        <v>5</v>
      </c>
      <c r="F167" s="69" t="s">
        <v>7</v>
      </c>
      <c r="G167" s="69" t="s">
        <v>601</v>
      </c>
      <c r="H167" s="68" t="s">
        <v>602</v>
      </c>
      <c r="I167" s="70" t="s">
        <v>603</v>
      </c>
      <c r="J167" s="38" t="s">
        <v>599</v>
      </c>
      <c r="K167" s="140"/>
      <c r="L167" s="140"/>
      <c r="N167" s="33"/>
      <c r="S167" s="46" t="str">
        <f t="shared" ref="S167" si="34">IF(D167="Typ signálu","Označení signálu",IF(COUNTIF(J167,"G61*"),CONCATENATE(MID(J167,2,2),".",MID(J167,5,FIND("/",J167)-FIND("-",J167)-1),".MAR.",MID(J167,5,FIND("/",J167)-FIND("-",J167)-1),MID(J167,FIND("/",J167),20)),IF(COUNTIF(J167,"G62*"),CONCATENATE(MID(J167,2,2),".",MID(J167,5,FIND("/",J167)-FIND("-",J167)-1),".MAR.",MID(J167,5,FIND("/",J167)-FIND("-",J167)-1),MID(J167,FIND("/",J167),20)),"")))</f>
        <v/>
      </c>
      <c r="AB167" s="32" t="str">
        <f t="shared" ref="AB167:AB183" si="35">AB166</f>
        <v>N-ADV-133-H-C/1</v>
      </c>
      <c r="AC167" s="33" t="str">
        <f t="shared" si="33"/>
        <v>X</v>
      </c>
    </row>
    <row r="168" spans="1:29" s="32" customFormat="1" ht="12.75" customHeight="1" x14ac:dyDescent="0.2">
      <c r="A168" s="128" t="s">
        <v>621</v>
      </c>
      <c r="B168" s="128" t="s">
        <v>665</v>
      </c>
      <c r="C168" s="71" t="s">
        <v>605</v>
      </c>
      <c r="D168" s="40"/>
      <c r="E168" s="41"/>
      <c r="F168" s="41"/>
      <c r="G168" s="41"/>
      <c r="H168" s="41"/>
      <c r="I168" s="42"/>
      <c r="J168" s="43" t="s">
        <v>554</v>
      </c>
      <c r="K168" s="44" t="s">
        <v>560</v>
      </c>
      <c r="L168" s="45"/>
      <c r="N168" s="33"/>
      <c r="S168" s="46"/>
      <c r="AB168" s="32" t="str">
        <f t="shared" si="35"/>
        <v>N-ADV-133-H-C/1</v>
      </c>
      <c r="AC168" s="33" t="str">
        <f t="shared" si="33"/>
        <v>IOO</v>
      </c>
    </row>
    <row r="169" spans="1:29" s="32" customFormat="1" x14ac:dyDescent="0.2">
      <c r="A169" s="129"/>
      <c r="B169" s="129"/>
      <c r="C169" s="72" t="s">
        <v>606</v>
      </c>
      <c r="D169" s="48"/>
      <c r="E169" s="49"/>
      <c r="F169" s="49"/>
      <c r="G169" s="49"/>
      <c r="H169" s="49"/>
      <c r="I169" s="50"/>
      <c r="J169" s="51" t="s">
        <v>555</v>
      </c>
      <c r="K169" s="17" t="s">
        <v>561</v>
      </c>
      <c r="L169" s="52"/>
      <c r="N169" s="33"/>
      <c r="S169" s="46"/>
      <c r="AB169" s="32" t="str">
        <f t="shared" si="35"/>
        <v>N-ADV-133-H-C/1</v>
      </c>
      <c r="AC169" s="33" t="str">
        <f t="shared" si="33"/>
        <v>IOO</v>
      </c>
    </row>
    <row r="170" spans="1:29" s="32" customFormat="1" x14ac:dyDescent="0.2">
      <c r="A170" s="129"/>
      <c r="B170" s="129"/>
      <c r="C170" s="72" t="s">
        <v>607</v>
      </c>
      <c r="D170" s="48"/>
      <c r="E170" s="49"/>
      <c r="F170" s="49"/>
      <c r="G170" s="49"/>
      <c r="H170" s="49"/>
      <c r="I170" s="50"/>
      <c r="J170" s="51" t="s">
        <v>556</v>
      </c>
      <c r="K170" s="17" t="s">
        <v>562</v>
      </c>
      <c r="L170" s="52"/>
      <c r="N170" s="33"/>
      <c r="S170" s="46"/>
      <c r="AB170" s="32" t="str">
        <f t="shared" si="35"/>
        <v>N-ADV-133-H-C/1</v>
      </c>
      <c r="AC170" s="33" t="str">
        <f t="shared" si="33"/>
        <v>IOO</v>
      </c>
    </row>
    <row r="171" spans="1:29" s="32" customFormat="1" x14ac:dyDescent="0.2">
      <c r="A171" s="129"/>
      <c r="B171" s="129"/>
      <c r="C171" s="72" t="s">
        <v>608</v>
      </c>
      <c r="D171" s="48"/>
      <c r="E171" s="49"/>
      <c r="F171" s="49"/>
      <c r="G171" s="49"/>
      <c r="H171" s="49"/>
      <c r="I171" s="50"/>
      <c r="J171" s="51" t="s">
        <v>557</v>
      </c>
      <c r="K171" s="17" t="s">
        <v>563</v>
      </c>
      <c r="L171" s="52"/>
      <c r="N171" s="33"/>
      <c r="S171" s="46"/>
      <c r="AB171" s="32" t="str">
        <f t="shared" si="35"/>
        <v>N-ADV-133-H-C/1</v>
      </c>
      <c r="AC171" s="33" t="str">
        <f t="shared" si="33"/>
        <v>IOO</v>
      </c>
    </row>
    <row r="172" spans="1:29" s="32" customFormat="1" x14ac:dyDescent="0.2">
      <c r="A172" s="129"/>
      <c r="B172" s="129"/>
      <c r="C172" s="72" t="s">
        <v>609</v>
      </c>
      <c r="D172" s="48"/>
      <c r="E172" s="49"/>
      <c r="F172" s="49"/>
      <c r="G172" s="49"/>
      <c r="H172" s="49"/>
      <c r="I172" s="50"/>
      <c r="J172" s="51" t="s">
        <v>558</v>
      </c>
      <c r="K172" s="17" t="s">
        <v>564</v>
      </c>
      <c r="L172" s="52"/>
      <c r="N172" s="33"/>
      <c r="S172" s="46"/>
      <c r="AB172" s="32" t="str">
        <f t="shared" si="35"/>
        <v>N-ADV-133-H-C/1</v>
      </c>
      <c r="AC172" s="33" t="str">
        <f t="shared" si="33"/>
        <v>IOO</v>
      </c>
    </row>
    <row r="173" spans="1:29" s="32" customFormat="1" x14ac:dyDescent="0.2">
      <c r="A173" s="129"/>
      <c r="B173" s="129"/>
      <c r="C173" s="72" t="s">
        <v>610</v>
      </c>
      <c r="D173" s="48"/>
      <c r="E173" s="49"/>
      <c r="F173" s="49"/>
      <c r="G173" s="49"/>
      <c r="H173" s="49"/>
      <c r="I173" s="50"/>
      <c r="J173" s="51" t="s">
        <v>48</v>
      </c>
      <c r="K173" s="17" t="s">
        <v>322</v>
      </c>
      <c r="L173" s="52"/>
      <c r="N173" s="33"/>
      <c r="S173" s="46"/>
      <c r="AB173" s="32" t="str">
        <f t="shared" si="35"/>
        <v>N-ADV-133-H-C/1</v>
      </c>
      <c r="AC173" s="33" t="str">
        <f t="shared" si="33"/>
        <v>IOO</v>
      </c>
    </row>
    <row r="174" spans="1:29" s="32" customFormat="1" x14ac:dyDescent="0.2">
      <c r="A174" s="129"/>
      <c r="B174" s="129"/>
      <c r="C174" s="72" t="s">
        <v>611</v>
      </c>
      <c r="D174" s="48"/>
      <c r="E174" s="49"/>
      <c r="F174" s="49"/>
      <c r="G174" s="49"/>
      <c r="H174" s="49"/>
      <c r="I174" s="50"/>
      <c r="J174" s="51" t="s">
        <v>321</v>
      </c>
      <c r="K174" s="17" t="s">
        <v>320</v>
      </c>
      <c r="L174" s="52"/>
      <c r="N174" s="33"/>
      <c r="S174" s="46"/>
      <c r="AB174" s="32" t="str">
        <f t="shared" si="35"/>
        <v>N-ADV-133-H-C/1</v>
      </c>
      <c r="AC174" s="33" t="str">
        <f t="shared" si="33"/>
        <v>IOO</v>
      </c>
    </row>
    <row r="175" spans="1:29" s="32" customFormat="1" x14ac:dyDescent="0.2">
      <c r="A175" s="129"/>
      <c r="B175" s="129"/>
      <c r="C175" s="73" t="s">
        <v>612</v>
      </c>
      <c r="D175" s="54"/>
      <c r="E175" s="55"/>
      <c r="F175" s="55"/>
      <c r="G175" s="55"/>
      <c r="H175" s="55"/>
      <c r="I175" s="56"/>
      <c r="J175" s="57" t="s">
        <v>551</v>
      </c>
      <c r="K175" s="18" t="s">
        <v>552</v>
      </c>
      <c r="L175" s="58"/>
      <c r="N175" s="33"/>
      <c r="S175" s="46"/>
      <c r="AB175" s="32" t="str">
        <f>AB168</f>
        <v>N-ADV-133-H-C/1</v>
      </c>
      <c r="AC175" s="33" t="str">
        <f t="shared" si="33"/>
        <v>IOO</v>
      </c>
    </row>
    <row r="176" spans="1:29" s="32" customFormat="1" x14ac:dyDescent="0.2">
      <c r="A176" s="129"/>
      <c r="B176" s="129"/>
      <c r="C176" s="74" t="s">
        <v>613</v>
      </c>
      <c r="D176" s="60"/>
      <c r="E176" s="61"/>
      <c r="F176" s="61"/>
      <c r="G176" s="61"/>
      <c r="H176" s="61"/>
      <c r="I176" s="62"/>
      <c r="J176" s="63" t="s">
        <v>281</v>
      </c>
      <c r="K176" s="64" t="s">
        <v>297</v>
      </c>
      <c r="L176" s="65"/>
      <c r="N176" s="33"/>
      <c r="S176" s="46"/>
      <c r="AB176" s="32" t="str">
        <f t="shared" si="35"/>
        <v>N-ADV-133-H-C/1</v>
      </c>
      <c r="AC176" s="33" t="str">
        <f t="shared" si="33"/>
        <v>IOO</v>
      </c>
    </row>
    <row r="177" spans="1:29" s="32" customFormat="1" x14ac:dyDescent="0.2">
      <c r="A177" s="129"/>
      <c r="B177" s="129"/>
      <c r="C177" s="72" t="s">
        <v>614</v>
      </c>
      <c r="D177" s="48"/>
      <c r="E177" s="49"/>
      <c r="F177" s="49"/>
      <c r="G177" s="49"/>
      <c r="H177" s="49"/>
      <c r="I177" s="50"/>
      <c r="J177" s="51" t="s">
        <v>265</v>
      </c>
      <c r="K177" s="17" t="s">
        <v>282</v>
      </c>
      <c r="L177" s="52"/>
      <c r="N177" s="33"/>
      <c r="S177" s="46"/>
      <c r="AB177" s="32" t="str">
        <f t="shared" si="35"/>
        <v>N-ADV-133-H-C/1</v>
      </c>
      <c r="AC177" s="33" t="str">
        <f t="shared" si="33"/>
        <v>IOO</v>
      </c>
    </row>
    <row r="178" spans="1:29" s="32" customFormat="1" x14ac:dyDescent="0.2">
      <c r="A178" s="129"/>
      <c r="B178" s="129"/>
      <c r="C178" s="72" t="s">
        <v>615</v>
      </c>
      <c r="D178" s="48"/>
      <c r="E178" s="49"/>
      <c r="F178" s="49"/>
      <c r="G178" s="49"/>
      <c r="H178" s="49"/>
      <c r="I178" s="50"/>
      <c r="J178" s="51" t="s">
        <v>266</v>
      </c>
      <c r="K178" s="17" t="s">
        <v>283</v>
      </c>
      <c r="L178" s="52"/>
      <c r="N178" s="33"/>
      <c r="S178" s="46"/>
      <c r="AB178" s="32" t="str">
        <f t="shared" si="35"/>
        <v>N-ADV-133-H-C/1</v>
      </c>
      <c r="AC178" s="33" t="str">
        <f t="shared" si="33"/>
        <v>IOO</v>
      </c>
    </row>
    <row r="179" spans="1:29" s="32" customFormat="1" x14ac:dyDescent="0.2">
      <c r="A179" s="129"/>
      <c r="B179" s="129"/>
      <c r="C179" s="72" t="s">
        <v>616</v>
      </c>
      <c r="D179" s="48"/>
      <c r="E179" s="49"/>
      <c r="F179" s="49"/>
      <c r="G179" s="49"/>
      <c r="H179" s="49"/>
      <c r="I179" s="50"/>
      <c r="J179" s="51" t="s">
        <v>267</v>
      </c>
      <c r="K179" s="17" t="s">
        <v>284</v>
      </c>
      <c r="L179" s="52"/>
      <c r="N179" s="33"/>
      <c r="S179" s="46"/>
      <c r="AB179" s="32" t="str">
        <f>AB176</f>
        <v>N-ADV-133-H-C/1</v>
      </c>
      <c r="AC179" s="33" t="str">
        <f t="shared" si="33"/>
        <v>IOO</v>
      </c>
    </row>
    <row r="180" spans="1:29" s="32" customFormat="1" x14ac:dyDescent="0.2">
      <c r="A180" s="129"/>
      <c r="B180" s="129"/>
      <c r="C180" s="72" t="s">
        <v>617</v>
      </c>
      <c r="D180" s="48"/>
      <c r="E180" s="49"/>
      <c r="F180" s="49"/>
      <c r="G180" s="49"/>
      <c r="H180" s="49"/>
      <c r="I180" s="50"/>
      <c r="J180" s="51" t="s">
        <v>268</v>
      </c>
      <c r="K180" s="17" t="s">
        <v>30</v>
      </c>
      <c r="L180" s="52"/>
      <c r="N180" s="33"/>
      <c r="S180" s="46"/>
      <c r="AB180" s="32" t="str">
        <f t="shared" si="35"/>
        <v>N-ADV-133-H-C/1</v>
      </c>
      <c r="AC180" s="33" t="str">
        <f t="shared" si="33"/>
        <v>IOO</v>
      </c>
    </row>
    <row r="181" spans="1:29" s="32" customFormat="1" x14ac:dyDescent="0.2">
      <c r="A181" s="129"/>
      <c r="B181" s="129"/>
      <c r="C181" s="72" t="s">
        <v>618</v>
      </c>
      <c r="D181" s="48"/>
      <c r="E181" s="49"/>
      <c r="F181" s="49"/>
      <c r="G181" s="49"/>
      <c r="H181" s="49"/>
      <c r="I181" s="50"/>
      <c r="J181" s="51" t="s">
        <v>269</v>
      </c>
      <c r="K181" s="17" t="s">
        <v>31</v>
      </c>
      <c r="L181" s="52"/>
      <c r="N181" s="33"/>
      <c r="S181" s="46"/>
      <c r="AB181" s="32" t="str">
        <f>AB178</f>
        <v>N-ADV-133-H-C/1</v>
      </c>
      <c r="AC181" s="33" t="str">
        <f t="shared" si="33"/>
        <v>IOO</v>
      </c>
    </row>
    <row r="182" spans="1:29" s="32" customFormat="1" x14ac:dyDescent="0.2">
      <c r="A182" s="129"/>
      <c r="B182" s="129"/>
      <c r="C182" s="72" t="s">
        <v>619</v>
      </c>
      <c r="D182" s="48"/>
      <c r="E182" s="49"/>
      <c r="F182" s="49"/>
      <c r="G182" s="49"/>
      <c r="H182" s="49"/>
      <c r="I182" s="50"/>
      <c r="J182" s="51" t="s">
        <v>29</v>
      </c>
      <c r="K182" s="17" t="s">
        <v>32</v>
      </c>
      <c r="L182" s="52"/>
      <c r="N182" s="33"/>
      <c r="S182" s="46"/>
      <c r="AB182" s="32" t="str">
        <f t="shared" si="35"/>
        <v>N-ADV-133-H-C/1</v>
      </c>
      <c r="AC182" s="33" t="str">
        <f t="shared" si="33"/>
        <v>IOO</v>
      </c>
    </row>
    <row r="183" spans="1:29" s="32" customFormat="1" x14ac:dyDescent="0.2">
      <c r="A183" s="130"/>
      <c r="B183" s="130"/>
      <c r="C183" s="73" t="s">
        <v>620</v>
      </c>
      <c r="D183" s="54"/>
      <c r="E183" s="55"/>
      <c r="F183" s="55"/>
      <c r="G183" s="55"/>
      <c r="H183" s="55"/>
      <c r="I183" s="56"/>
      <c r="J183" s="66" t="s">
        <v>270</v>
      </c>
      <c r="K183" s="16" t="s">
        <v>285</v>
      </c>
      <c r="L183" s="58"/>
      <c r="N183" s="33"/>
      <c r="S183" s="46"/>
      <c r="AB183" s="32" t="str">
        <f t="shared" si="35"/>
        <v>N-ADV-133-H-C/1</v>
      </c>
      <c r="AC183" s="33" t="str">
        <f t="shared" si="33"/>
        <v>IOO</v>
      </c>
    </row>
    <row r="184" spans="1:29" s="32" customFormat="1" x14ac:dyDescent="0.2">
      <c r="J184" s="67"/>
      <c r="N184" s="33"/>
      <c r="S184" s="46" t="str">
        <f t="shared" ref="S184" si="36">IF(D184="Typ signálu","Označení signálu",IF(COUNTIF(J184,"G61*"),CONCATENATE(MID(J184,2,2),".",MID(J184,5,FIND("/",J184)-FIND("-",J184)-1),".MAR.",MID(J184,5,FIND("/",J184)-FIND("-",J184)-1),MID(J184,FIND("/",J184),20)),IF(COUNTIF(J184,"G62*"),CONCATENATE(MID(J184,2,2),".",MID(J184,5,FIND("/",J184)-FIND("-",J184)-1),".MAR.",MID(J184,5,FIND("/",J184)-FIND("-",J184)-1),MID(J184,FIND("/",J184),20)),"")))</f>
        <v/>
      </c>
      <c r="AC184" s="33"/>
    </row>
    <row r="185" spans="1:29" s="32" customFormat="1" ht="12.75" customHeight="1" x14ac:dyDescent="0.2">
      <c r="A185" s="131" t="s">
        <v>15</v>
      </c>
      <c r="B185" s="133" t="s">
        <v>4</v>
      </c>
      <c r="C185" s="135" t="s">
        <v>666</v>
      </c>
      <c r="D185" s="137" t="s">
        <v>8</v>
      </c>
      <c r="E185" s="138"/>
      <c r="F185" s="138"/>
      <c r="G185" s="138"/>
      <c r="H185" s="138"/>
      <c r="I185" s="138"/>
      <c r="J185" s="31" t="s">
        <v>0</v>
      </c>
      <c r="K185" s="139" t="s">
        <v>2</v>
      </c>
      <c r="L185" s="139" t="s">
        <v>1</v>
      </c>
      <c r="N185" s="33"/>
      <c r="S185" s="46"/>
      <c r="AB185" s="34" t="str">
        <f>A187</f>
        <v>N-ADV-133-H-C/1</v>
      </c>
      <c r="AC185" s="33" t="str">
        <f t="shared" ref="AC185:AC202" si="37">CONCATENATE(MID(C185,1,2),IF(K185&lt;&gt;0,"O","X"))</f>
        <v>PUO</v>
      </c>
    </row>
    <row r="186" spans="1:29" s="32" customFormat="1" ht="27" customHeight="1" x14ac:dyDescent="0.2">
      <c r="A186" s="132"/>
      <c r="B186" s="134"/>
      <c r="C186" s="136"/>
      <c r="D186" s="68" t="s">
        <v>6</v>
      </c>
      <c r="E186" s="69" t="s">
        <v>5</v>
      </c>
      <c r="F186" s="69" t="s">
        <v>7</v>
      </c>
      <c r="G186" s="69" t="s">
        <v>601</v>
      </c>
      <c r="H186" s="68" t="s">
        <v>602</v>
      </c>
      <c r="I186" s="70" t="s">
        <v>603</v>
      </c>
      <c r="J186" s="38" t="s">
        <v>599</v>
      </c>
      <c r="K186" s="140"/>
      <c r="L186" s="140"/>
      <c r="N186" s="33"/>
      <c r="S186" s="46" t="str">
        <f t="shared" ref="S186" si="38">IF(D186="Typ signálu","Označení signálu",IF(COUNTIF(J186,"G61*"),CONCATENATE(MID(J186,2,2),".",MID(J186,5,FIND("/",J186)-FIND("-",J186)-1),".MAR.",MID(J186,5,FIND("/",J186)-FIND("-",J186)-1),MID(J186,FIND("/",J186),20)),IF(COUNTIF(J186,"G62*"),CONCATENATE(MID(J186,2,2),".",MID(J186,5,FIND("/",J186)-FIND("-",J186)-1),".MAR.",MID(J186,5,FIND("/",J186)-FIND("-",J186)-1),MID(J186,FIND("/",J186),20)),"")))</f>
        <v/>
      </c>
      <c r="AB186" s="32" t="str">
        <f t="shared" ref="AB186:AB202" si="39">AB185</f>
        <v>N-ADV-133-H-C/1</v>
      </c>
      <c r="AC186" s="33" t="str">
        <f t="shared" si="37"/>
        <v>X</v>
      </c>
    </row>
    <row r="187" spans="1:29" s="32" customFormat="1" ht="12.75" customHeight="1" x14ac:dyDescent="0.2">
      <c r="A187" s="128" t="s">
        <v>621</v>
      </c>
      <c r="B187" s="128" t="s">
        <v>667</v>
      </c>
      <c r="C187" s="71" t="s">
        <v>605</v>
      </c>
      <c r="D187" s="40"/>
      <c r="E187" s="41"/>
      <c r="F187" s="41"/>
      <c r="G187" s="41"/>
      <c r="H187" s="41"/>
      <c r="I187" s="42"/>
      <c r="J187" s="43" t="s">
        <v>271</v>
      </c>
      <c r="K187" s="44" t="s">
        <v>286</v>
      </c>
      <c r="L187" s="45"/>
      <c r="N187" s="33"/>
      <c r="S187" s="46"/>
      <c r="AB187" s="32" t="str">
        <f t="shared" si="39"/>
        <v>N-ADV-133-H-C/1</v>
      </c>
      <c r="AC187" s="33" t="str">
        <f t="shared" si="37"/>
        <v>IOO</v>
      </c>
    </row>
    <row r="188" spans="1:29" s="32" customFormat="1" x14ac:dyDescent="0.2">
      <c r="A188" s="129"/>
      <c r="B188" s="129"/>
      <c r="C188" s="72" t="s">
        <v>606</v>
      </c>
      <c r="D188" s="48"/>
      <c r="E188" s="49"/>
      <c r="F188" s="49"/>
      <c r="G188" s="49"/>
      <c r="H188" s="49"/>
      <c r="I188" s="50"/>
      <c r="J188" s="51" t="s">
        <v>272</v>
      </c>
      <c r="K188" s="17" t="s">
        <v>287</v>
      </c>
      <c r="L188" s="52"/>
      <c r="N188" s="33"/>
      <c r="S188" s="46"/>
      <c r="AB188" s="32" t="str">
        <f t="shared" si="39"/>
        <v>N-ADV-133-H-C/1</v>
      </c>
      <c r="AC188" s="33" t="str">
        <f t="shared" si="37"/>
        <v>IOO</v>
      </c>
    </row>
    <row r="189" spans="1:29" s="32" customFormat="1" x14ac:dyDescent="0.2">
      <c r="A189" s="129"/>
      <c r="B189" s="129"/>
      <c r="C189" s="72" t="s">
        <v>607</v>
      </c>
      <c r="D189" s="48"/>
      <c r="E189" s="49"/>
      <c r="F189" s="49"/>
      <c r="G189" s="49"/>
      <c r="H189" s="49"/>
      <c r="I189" s="50"/>
      <c r="J189" s="51" t="s">
        <v>83</v>
      </c>
      <c r="K189" s="17" t="s">
        <v>84</v>
      </c>
      <c r="L189" s="52"/>
      <c r="N189" s="33"/>
      <c r="S189" s="46"/>
      <c r="AB189" s="32" t="str">
        <f t="shared" si="39"/>
        <v>N-ADV-133-H-C/1</v>
      </c>
      <c r="AC189" s="33" t="str">
        <f t="shared" si="37"/>
        <v>IOO</v>
      </c>
    </row>
    <row r="190" spans="1:29" s="32" customFormat="1" x14ac:dyDescent="0.2">
      <c r="A190" s="129"/>
      <c r="B190" s="129"/>
      <c r="C190" s="72" t="s">
        <v>608</v>
      </c>
      <c r="D190" s="48"/>
      <c r="E190" s="49"/>
      <c r="F190" s="49"/>
      <c r="G190" s="49"/>
      <c r="H190" s="49"/>
      <c r="I190" s="50"/>
      <c r="J190" s="51" t="s">
        <v>273</v>
      </c>
      <c r="K190" s="17" t="s">
        <v>288</v>
      </c>
      <c r="L190" s="52"/>
      <c r="N190" s="33"/>
      <c r="S190" s="46"/>
      <c r="AB190" s="32" t="str">
        <f t="shared" si="39"/>
        <v>N-ADV-133-H-C/1</v>
      </c>
      <c r="AC190" s="33" t="str">
        <f t="shared" si="37"/>
        <v>IOO</v>
      </c>
    </row>
    <row r="191" spans="1:29" s="32" customFormat="1" x14ac:dyDescent="0.2">
      <c r="A191" s="129"/>
      <c r="B191" s="129"/>
      <c r="C191" s="72" t="s">
        <v>609</v>
      </c>
      <c r="D191" s="48"/>
      <c r="E191" s="49"/>
      <c r="F191" s="49"/>
      <c r="G191" s="49"/>
      <c r="H191" s="49"/>
      <c r="I191" s="50"/>
      <c r="J191" s="51" t="s">
        <v>274</v>
      </c>
      <c r="K191" s="17" t="s">
        <v>289</v>
      </c>
      <c r="L191" s="52"/>
      <c r="N191" s="33"/>
      <c r="S191" s="46"/>
      <c r="AB191" s="32" t="str">
        <f t="shared" si="39"/>
        <v>N-ADV-133-H-C/1</v>
      </c>
      <c r="AC191" s="33" t="str">
        <f t="shared" si="37"/>
        <v>IOO</v>
      </c>
    </row>
    <row r="192" spans="1:29" s="32" customFormat="1" x14ac:dyDescent="0.2">
      <c r="A192" s="129"/>
      <c r="B192" s="129"/>
      <c r="C192" s="72" t="s">
        <v>610</v>
      </c>
      <c r="D192" s="48"/>
      <c r="E192" s="49"/>
      <c r="F192" s="49"/>
      <c r="G192" s="49"/>
      <c r="H192" s="49"/>
      <c r="I192" s="50"/>
      <c r="J192" s="51" t="s">
        <v>275</v>
      </c>
      <c r="K192" s="17" t="s">
        <v>290</v>
      </c>
      <c r="L192" s="52"/>
      <c r="N192" s="33"/>
      <c r="S192" s="46"/>
      <c r="AB192" s="32" t="str">
        <f t="shared" si="39"/>
        <v>N-ADV-133-H-C/1</v>
      </c>
      <c r="AC192" s="33" t="str">
        <f t="shared" si="37"/>
        <v>IOO</v>
      </c>
    </row>
    <row r="193" spans="1:29" s="32" customFormat="1" x14ac:dyDescent="0.2">
      <c r="A193" s="129"/>
      <c r="B193" s="129"/>
      <c r="C193" s="72" t="s">
        <v>611</v>
      </c>
      <c r="D193" s="48"/>
      <c r="E193" s="49"/>
      <c r="F193" s="49"/>
      <c r="G193" s="49"/>
      <c r="H193" s="49"/>
      <c r="I193" s="50"/>
      <c r="J193" s="51" t="s">
        <v>275</v>
      </c>
      <c r="K193" s="17" t="s">
        <v>291</v>
      </c>
      <c r="L193" s="52"/>
      <c r="N193" s="33"/>
      <c r="S193" s="46"/>
      <c r="AB193" s="32" t="str">
        <f t="shared" si="39"/>
        <v>N-ADV-133-H-C/1</v>
      </c>
      <c r="AC193" s="33" t="str">
        <f t="shared" si="37"/>
        <v>IOO</v>
      </c>
    </row>
    <row r="194" spans="1:29" s="32" customFormat="1" x14ac:dyDescent="0.2">
      <c r="A194" s="129"/>
      <c r="B194" s="129"/>
      <c r="C194" s="73" t="s">
        <v>612</v>
      </c>
      <c r="D194" s="54"/>
      <c r="E194" s="55"/>
      <c r="F194" s="55"/>
      <c r="G194" s="55"/>
      <c r="H194" s="55"/>
      <c r="I194" s="56"/>
      <c r="J194" s="57" t="s">
        <v>276</v>
      </c>
      <c r="K194" s="18" t="s">
        <v>292</v>
      </c>
      <c r="L194" s="58"/>
      <c r="N194" s="33"/>
      <c r="S194" s="46"/>
      <c r="AB194" s="32" t="str">
        <f>AB187</f>
        <v>N-ADV-133-H-C/1</v>
      </c>
      <c r="AC194" s="33" t="str">
        <f t="shared" si="37"/>
        <v>IOO</v>
      </c>
    </row>
    <row r="195" spans="1:29" s="32" customFormat="1" x14ac:dyDescent="0.2">
      <c r="A195" s="129"/>
      <c r="B195" s="129"/>
      <c r="C195" s="74" t="s">
        <v>613</v>
      </c>
      <c r="D195" s="60"/>
      <c r="E195" s="61"/>
      <c r="F195" s="61"/>
      <c r="G195" s="61"/>
      <c r="H195" s="61"/>
      <c r="I195" s="62"/>
      <c r="J195" s="63" t="s">
        <v>277</v>
      </c>
      <c r="K195" s="64" t="s">
        <v>293</v>
      </c>
      <c r="L195" s="65"/>
      <c r="N195" s="33"/>
      <c r="S195" s="46"/>
      <c r="AB195" s="32" t="str">
        <f t="shared" si="39"/>
        <v>N-ADV-133-H-C/1</v>
      </c>
      <c r="AC195" s="33" t="str">
        <f t="shared" si="37"/>
        <v>IOO</v>
      </c>
    </row>
    <row r="196" spans="1:29" s="32" customFormat="1" x14ac:dyDescent="0.2">
      <c r="A196" s="129"/>
      <c r="B196" s="129"/>
      <c r="C196" s="72" t="s">
        <v>614</v>
      </c>
      <c r="D196" s="48"/>
      <c r="E196" s="49"/>
      <c r="F196" s="49"/>
      <c r="G196" s="49"/>
      <c r="H196" s="49"/>
      <c r="I196" s="50"/>
      <c r="J196" s="51" t="s">
        <v>278</v>
      </c>
      <c r="K196" s="17" t="s">
        <v>294</v>
      </c>
      <c r="L196" s="52"/>
      <c r="N196" s="33"/>
      <c r="S196" s="46"/>
      <c r="AB196" s="32" t="str">
        <f t="shared" si="39"/>
        <v>N-ADV-133-H-C/1</v>
      </c>
      <c r="AC196" s="33" t="str">
        <f t="shared" si="37"/>
        <v>IOO</v>
      </c>
    </row>
    <row r="197" spans="1:29" s="32" customFormat="1" x14ac:dyDescent="0.2">
      <c r="A197" s="129"/>
      <c r="B197" s="129"/>
      <c r="C197" s="72" t="s">
        <v>615</v>
      </c>
      <c r="D197" s="48"/>
      <c r="E197" s="49"/>
      <c r="F197" s="49"/>
      <c r="G197" s="49"/>
      <c r="H197" s="49"/>
      <c r="I197" s="50"/>
      <c r="J197" s="51" t="s">
        <v>279</v>
      </c>
      <c r="K197" s="17" t="s">
        <v>295</v>
      </c>
      <c r="L197" s="52"/>
      <c r="N197" s="33"/>
      <c r="S197" s="46"/>
      <c r="AB197" s="32" t="str">
        <f t="shared" si="39"/>
        <v>N-ADV-133-H-C/1</v>
      </c>
      <c r="AC197" s="33" t="str">
        <f t="shared" si="37"/>
        <v>IOO</v>
      </c>
    </row>
    <row r="198" spans="1:29" s="32" customFormat="1" x14ac:dyDescent="0.2">
      <c r="A198" s="129"/>
      <c r="B198" s="129"/>
      <c r="C198" s="72" t="s">
        <v>616</v>
      </c>
      <c r="D198" s="48"/>
      <c r="E198" s="49"/>
      <c r="F198" s="49"/>
      <c r="G198" s="49"/>
      <c r="H198" s="49"/>
      <c r="I198" s="50"/>
      <c r="J198" s="51" t="s">
        <v>280</v>
      </c>
      <c r="K198" s="17" t="s">
        <v>296</v>
      </c>
      <c r="L198" s="52"/>
      <c r="N198" s="33"/>
      <c r="S198" s="46"/>
      <c r="AB198" s="32" t="str">
        <f>AB195</f>
        <v>N-ADV-133-H-C/1</v>
      </c>
      <c r="AC198" s="33" t="str">
        <f t="shared" si="37"/>
        <v>IOO</v>
      </c>
    </row>
    <row r="199" spans="1:29" s="32" customFormat="1" x14ac:dyDescent="0.2">
      <c r="A199" s="129"/>
      <c r="B199" s="129"/>
      <c r="C199" s="72" t="s">
        <v>617</v>
      </c>
      <c r="D199" s="48"/>
      <c r="E199" s="49"/>
      <c r="F199" s="49"/>
      <c r="G199" s="49"/>
      <c r="H199" s="49"/>
      <c r="I199" s="50"/>
      <c r="J199" s="51"/>
      <c r="K199" s="17"/>
      <c r="L199" s="52"/>
      <c r="N199" s="33"/>
      <c r="S199" s="46"/>
      <c r="AB199" s="32" t="str">
        <f t="shared" si="39"/>
        <v>N-ADV-133-H-C/1</v>
      </c>
      <c r="AC199" s="33" t="str">
        <f t="shared" si="37"/>
        <v>IOX</v>
      </c>
    </row>
    <row r="200" spans="1:29" s="32" customFormat="1" x14ac:dyDescent="0.2">
      <c r="A200" s="129"/>
      <c r="B200" s="129"/>
      <c r="C200" s="72" t="s">
        <v>618</v>
      </c>
      <c r="D200" s="48"/>
      <c r="E200" s="49"/>
      <c r="F200" s="49"/>
      <c r="G200" s="49"/>
      <c r="H200" s="49"/>
      <c r="I200" s="50"/>
      <c r="J200" s="51"/>
      <c r="K200" s="17"/>
      <c r="L200" s="52"/>
      <c r="N200" s="33"/>
      <c r="S200" s="46"/>
      <c r="AB200" s="32" t="str">
        <f>AB197</f>
        <v>N-ADV-133-H-C/1</v>
      </c>
      <c r="AC200" s="33" t="str">
        <f t="shared" si="37"/>
        <v>IOX</v>
      </c>
    </row>
    <row r="201" spans="1:29" s="32" customFormat="1" x14ac:dyDescent="0.2">
      <c r="A201" s="129"/>
      <c r="B201" s="129"/>
      <c r="C201" s="72" t="s">
        <v>619</v>
      </c>
      <c r="D201" s="48"/>
      <c r="E201" s="49"/>
      <c r="F201" s="49"/>
      <c r="G201" s="49"/>
      <c r="H201" s="49"/>
      <c r="I201" s="50"/>
      <c r="J201" s="51"/>
      <c r="K201" s="17"/>
      <c r="L201" s="52"/>
      <c r="N201" s="33"/>
      <c r="S201" s="46"/>
      <c r="AB201" s="32" t="str">
        <f t="shared" si="39"/>
        <v>N-ADV-133-H-C/1</v>
      </c>
      <c r="AC201" s="33" t="str">
        <f t="shared" si="37"/>
        <v>IOX</v>
      </c>
    </row>
    <row r="202" spans="1:29" s="32" customFormat="1" x14ac:dyDescent="0.2">
      <c r="A202" s="130"/>
      <c r="B202" s="130"/>
      <c r="C202" s="73" t="s">
        <v>620</v>
      </c>
      <c r="D202" s="54"/>
      <c r="E202" s="55"/>
      <c r="F202" s="55"/>
      <c r="G202" s="55"/>
      <c r="H202" s="55"/>
      <c r="I202" s="56"/>
      <c r="J202" s="66"/>
      <c r="K202" s="16"/>
      <c r="L202" s="58"/>
      <c r="N202" s="33"/>
      <c r="S202" s="46"/>
      <c r="AB202" s="32" t="str">
        <f t="shared" si="39"/>
        <v>N-ADV-133-H-C/1</v>
      </c>
      <c r="AC202" s="33" t="str">
        <f t="shared" si="37"/>
        <v>IOX</v>
      </c>
    </row>
    <row r="203" spans="1:29" s="32" customFormat="1" x14ac:dyDescent="0.2">
      <c r="J203" s="67"/>
      <c r="N203" s="33"/>
      <c r="S203" s="46" t="str">
        <f t="shared" ref="S203" si="40">IF(D203="Typ signálu","Označení signálu",IF(COUNTIF(J203,"G61*"),CONCATENATE(MID(J203,2,2),".",MID(J203,5,FIND("/",J203)-FIND("-",J203)-1),".MAR.",MID(J203,5,FIND("/",J203)-FIND("-",J203)-1),MID(J203,FIND("/",J203),20)),IF(COUNTIF(J203,"G62*"),CONCATENATE(MID(J203,2,2),".",MID(J203,5,FIND("/",J203)-FIND("-",J203)-1),".MAR.",MID(J203,5,FIND("/",J203)-FIND("-",J203)-1),MID(J203,FIND("/",J203),20)),"")))</f>
        <v/>
      </c>
      <c r="AC203" s="33"/>
    </row>
    <row r="204" spans="1:29" s="32" customFormat="1" ht="12.75" customHeight="1" x14ac:dyDescent="0.2">
      <c r="A204" s="131" t="s">
        <v>15</v>
      </c>
      <c r="B204" s="133" t="s">
        <v>4</v>
      </c>
      <c r="C204" s="135" t="s">
        <v>668</v>
      </c>
      <c r="D204" s="137" t="s">
        <v>8</v>
      </c>
      <c r="E204" s="138"/>
      <c r="F204" s="138"/>
      <c r="G204" s="138"/>
      <c r="H204" s="138"/>
      <c r="I204" s="138"/>
      <c r="J204" s="31" t="s">
        <v>0</v>
      </c>
      <c r="K204" s="139" t="s">
        <v>2</v>
      </c>
      <c r="L204" s="139" t="s">
        <v>1</v>
      </c>
      <c r="N204" s="33"/>
      <c r="S204" s="46"/>
      <c r="AB204" s="34" t="str">
        <f>A206</f>
        <v>N-ADV-133-H-C/1</v>
      </c>
      <c r="AC204" s="33" t="str">
        <f t="shared" ref="AC204:AC221" si="41">CONCATENATE(MID(C204,1,2),IF(K204&lt;&gt;0,"O","X"))</f>
        <v>PUO</v>
      </c>
    </row>
    <row r="205" spans="1:29" s="32" customFormat="1" ht="27" customHeight="1" x14ac:dyDescent="0.2">
      <c r="A205" s="132"/>
      <c r="B205" s="134"/>
      <c r="C205" s="136"/>
      <c r="D205" s="68" t="s">
        <v>6</v>
      </c>
      <c r="E205" s="69" t="s">
        <v>5</v>
      </c>
      <c r="F205" s="69" t="s">
        <v>7</v>
      </c>
      <c r="G205" s="69" t="s">
        <v>601</v>
      </c>
      <c r="H205" s="68" t="s">
        <v>602</v>
      </c>
      <c r="I205" s="70" t="s">
        <v>603</v>
      </c>
      <c r="J205" s="38" t="s">
        <v>599</v>
      </c>
      <c r="K205" s="140"/>
      <c r="L205" s="140"/>
      <c r="N205" s="33"/>
      <c r="S205" s="46" t="str">
        <f t="shared" ref="S205" si="42">IF(D205="Typ signálu","Označení signálu",IF(COUNTIF(J205,"G61*"),CONCATENATE(MID(J205,2,2),".",MID(J205,5,FIND("/",J205)-FIND("-",J205)-1),".MAR.",MID(J205,5,FIND("/",J205)-FIND("-",J205)-1),MID(J205,FIND("/",J205),20)),IF(COUNTIF(J205,"G62*"),CONCATENATE(MID(J205,2,2),".",MID(J205,5,FIND("/",J205)-FIND("-",J205)-1),".MAR.",MID(J205,5,FIND("/",J205)-FIND("-",J205)-1),MID(J205,FIND("/",J205),20)),"")))</f>
        <v/>
      </c>
      <c r="AB205" s="32" t="str">
        <f t="shared" ref="AB205:AB221" si="43">AB204</f>
        <v>N-ADV-133-H-C/1</v>
      </c>
      <c r="AC205" s="33" t="str">
        <f t="shared" si="41"/>
        <v>X</v>
      </c>
    </row>
    <row r="206" spans="1:29" s="32" customFormat="1" ht="12.75" customHeight="1" x14ac:dyDescent="0.2">
      <c r="A206" s="128" t="s">
        <v>621</v>
      </c>
      <c r="B206" s="128" t="s">
        <v>669</v>
      </c>
      <c r="C206" s="71" t="s">
        <v>605</v>
      </c>
      <c r="D206" s="40"/>
      <c r="E206" s="41"/>
      <c r="F206" s="41"/>
      <c r="G206" s="41"/>
      <c r="H206" s="41"/>
      <c r="I206" s="42"/>
      <c r="J206" s="43" t="s">
        <v>472</v>
      </c>
      <c r="K206" s="44" t="s">
        <v>471</v>
      </c>
      <c r="L206" s="45"/>
      <c r="N206" s="33"/>
      <c r="S206" s="46"/>
      <c r="AB206" s="32" t="str">
        <f t="shared" si="43"/>
        <v>N-ADV-133-H-C/1</v>
      </c>
      <c r="AC206" s="33" t="str">
        <f t="shared" si="41"/>
        <v>IOO</v>
      </c>
    </row>
    <row r="207" spans="1:29" s="32" customFormat="1" x14ac:dyDescent="0.2">
      <c r="A207" s="129"/>
      <c r="B207" s="129"/>
      <c r="C207" s="72" t="s">
        <v>606</v>
      </c>
      <c r="D207" s="48"/>
      <c r="E207" s="49"/>
      <c r="F207" s="49"/>
      <c r="G207" s="49"/>
      <c r="H207" s="49"/>
      <c r="I207" s="50"/>
      <c r="J207" s="51"/>
      <c r="K207" s="17"/>
      <c r="L207" s="52"/>
      <c r="N207" s="33"/>
      <c r="S207" s="46"/>
      <c r="AB207" s="32" t="str">
        <f t="shared" si="43"/>
        <v>N-ADV-133-H-C/1</v>
      </c>
      <c r="AC207" s="33" t="str">
        <f t="shared" si="41"/>
        <v>IOX</v>
      </c>
    </row>
    <row r="208" spans="1:29" s="32" customFormat="1" x14ac:dyDescent="0.2">
      <c r="A208" s="129"/>
      <c r="B208" s="129"/>
      <c r="C208" s="72" t="s">
        <v>607</v>
      </c>
      <c r="D208" s="48"/>
      <c r="E208" s="49"/>
      <c r="F208" s="49"/>
      <c r="G208" s="49"/>
      <c r="H208" s="49"/>
      <c r="I208" s="50"/>
      <c r="J208" s="51"/>
      <c r="K208" s="17"/>
      <c r="L208" s="52"/>
      <c r="N208" s="33"/>
      <c r="S208" s="46"/>
      <c r="AB208" s="32" t="str">
        <f t="shared" si="43"/>
        <v>N-ADV-133-H-C/1</v>
      </c>
      <c r="AC208" s="33" t="str">
        <f t="shared" si="41"/>
        <v>IOX</v>
      </c>
    </row>
    <row r="209" spans="1:29" s="32" customFormat="1" x14ac:dyDescent="0.2">
      <c r="A209" s="129"/>
      <c r="B209" s="129"/>
      <c r="C209" s="72" t="s">
        <v>608</v>
      </c>
      <c r="D209" s="48"/>
      <c r="E209" s="49"/>
      <c r="F209" s="49"/>
      <c r="G209" s="49"/>
      <c r="H209" s="49"/>
      <c r="I209" s="50"/>
      <c r="J209" s="51"/>
      <c r="K209" s="17"/>
      <c r="L209" s="52"/>
      <c r="N209" s="33"/>
      <c r="S209" s="46"/>
      <c r="AB209" s="32" t="str">
        <f t="shared" si="43"/>
        <v>N-ADV-133-H-C/1</v>
      </c>
      <c r="AC209" s="33" t="str">
        <f t="shared" si="41"/>
        <v>IOX</v>
      </c>
    </row>
    <row r="210" spans="1:29" s="32" customFormat="1" x14ac:dyDescent="0.2">
      <c r="A210" s="129"/>
      <c r="B210" s="129"/>
      <c r="C210" s="72" t="s">
        <v>609</v>
      </c>
      <c r="D210" s="48"/>
      <c r="E210" s="49"/>
      <c r="F210" s="49"/>
      <c r="G210" s="49"/>
      <c r="H210" s="49"/>
      <c r="I210" s="50"/>
      <c r="J210" s="51"/>
      <c r="K210" s="17"/>
      <c r="L210" s="52"/>
      <c r="N210" s="33"/>
      <c r="S210" s="46"/>
      <c r="AB210" s="32" t="str">
        <f t="shared" si="43"/>
        <v>N-ADV-133-H-C/1</v>
      </c>
      <c r="AC210" s="33" t="str">
        <f t="shared" si="41"/>
        <v>IOX</v>
      </c>
    </row>
    <row r="211" spans="1:29" s="32" customFormat="1" x14ac:dyDescent="0.2">
      <c r="A211" s="129"/>
      <c r="B211" s="129"/>
      <c r="C211" s="72" t="s">
        <v>610</v>
      </c>
      <c r="D211" s="48"/>
      <c r="E211" s="49"/>
      <c r="F211" s="49"/>
      <c r="G211" s="49"/>
      <c r="H211" s="49"/>
      <c r="I211" s="50"/>
      <c r="J211" s="51"/>
      <c r="K211" s="17"/>
      <c r="L211" s="52"/>
      <c r="N211" s="33"/>
      <c r="S211" s="46"/>
      <c r="AB211" s="32" t="str">
        <f t="shared" si="43"/>
        <v>N-ADV-133-H-C/1</v>
      </c>
      <c r="AC211" s="33" t="str">
        <f t="shared" si="41"/>
        <v>IOX</v>
      </c>
    </row>
    <row r="212" spans="1:29" s="32" customFormat="1" x14ac:dyDescent="0.2">
      <c r="A212" s="129"/>
      <c r="B212" s="129"/>
      <c r="C212" s="72" t="s">
        <v>611</v>
      </c>
      <c r="D212" s="48"/>
      <c r="E212" s="49"/>
      <c r="F212" s="49"/>
      <c r="G212" s="49"/>
      <c r="H212" s="49"/>
      <c r="I212" s="50"/>
      <c r="J212" s="51"/>
      <c r="K212" s="17"/>
      <c r="L212" s="52"/>
      <c r="N212" s="33"/>
      <c r="S212" s="46"/>
      <c r="AB212" s="32" t="str">
        <f t="shared" si="43"/>
        <v>N-ADV-133-H-C/1</v>
      </c>
      <c r="AC212" s="33" t="str">
        <f t="shared" si="41"/>
        <v>IOX</v>
      </c>
    </row>
    <row r="213" spans="1:29" s="32" customFormat="1" x14ac:dyDescent="0.2">
      <c r="A213" s="129"/>
      <c r="B213" s="129"/>
      <c r="C213" s="73" t="s">
        <v>612</v>
      </c>
      <c r="D213" s="54"/>
      <c r="E213" s="55"/>
      <c r="F213" s="55"/>
      <c r="G213" s="55"/>
      <c r="H213" s="55"/>
      <c r="I213" s="56"/>
      <c r="J213" s="57"/>
      <c r="K213" s="18"/>
      <c r="L213" s="58"/>
      <c r="N213" s="33"/>
      <c r="S213" s="46"/>
      <c r="AB213" s="32" t="str">
        <f>AB206</f>
        <v>N-ADV-133-H-C/1</v>
      </c>
      <c r="AC213" s="33" t="str">
        <f t="shared" si="41"/>
        <v>IOX</v>
      </c>
    </row>
    <row r="214" spans="1:29" s="32" customFormat="1" x14ac:dyDescent="0.2">
      <c r="A214" s="129"/>
      <c r="B214" s="129"/>
      <c r="C214" s="74" t="s">
        <v>613</v>
      </c>
      <c r="D214" s="60"/>
      <c r="E214" s="61"/>
      <c r="F214" s="61"/>
      <c r="G214" s="61"/>
      <c r="H214" s="61"/>
      <c r="I214" s="62"/>
      <c r="J214" s="63"/>
      <c r="K214" s="64"/>
      <c r="L214" s="65"/>
      <c r="N214" s="33"/>
      <c r="S214" s="46"/>
      <c r="AB214" s="32" t="str">
        <f t="shared" si="43"/>
        <v>N-ADV-133-H-C/1</v>
      </c>
      <c r="AC214" s="33" t="str">
        <f t="shared" si="41"/>
        <v>IOX</v>
      </c>
    </row>
    <row r="215" spans="1:29" s="32" customFormat="1" x14ac:dyDescent="0.2">
      <c r="A215" s="129"/>
      <c r="B215" s="129"/>
      <c r="C215" s="72" t="s">
        <v>614</v>
      </c>
      <c r="D215" s="48"/>
      <c r="E215" s="49"/>
      <c r="F215" s="49"/>
      <c r="G215" s="49"/>
      <c r="H215" s="49"/>
      <c r="I215" s="50"/>
      <c r="J215" s="51"/>
      <c r="K215" s="17"/>
      <c r="L215" s="52"/>
      <c r="N215" s="33"/>
      <c r="S215" s="46"/>
      <c r="AB215" s="32" t="str">
        <f t="shared" si="43"/>
        <v>N-ADV-133-H-C/1</v>
      </c>
      <c r="AC215" s="33" t="str">
        <f t="shared" si="41"/>
        <v>IOX</v>
      </c>
    </row>
    <row r="216" spans="1:29" s="32" customFormat="1" x14ac:dyDescent="0.2">
      <c r="A216" s="129"/>
      <c r="B216" s="129"/>
      <c r="C216" s="72" t="s">
        <v>615</v>
      </c>
      <c r="D216" s="48"/>
      <c r="E216" s="49"/>
      <c r="F216" s="49"/>
      <c r="G216" s="49"/>
      <c r="H216" s="49"/>
      <c r="I216" s="50"/>
      <c r="J216" s="51"/>
      <c r="K216" s="17"/>
      <c r="L216" s="52"/>
      <c r="N216" s="33"/>
      <c r="S216" s="46"/>
      <c r="AB216" s="32" t="str">
        <f t="shared" si="43"/>
        <v>N-ADV-133-H-C/1</v>
      </c>
      <c r="AC216" s="33" t="str">
        <f t="shared" si="41"/>
        <v>IOX</v>
      </c>
    </row>
    <row r="217" spans="1:29" s="32" customFormat="1" x14ac:dyDescent="0.2">
      <c r="A217" s="129"/>
      <c r="B217" s="129"/>
      <c r="C217" s="72" t="s">
        <v>616</v>
      </c>
      <c r="D217" s="48"/>
      <c r="E217" s="49"/>
      <c r="F217" s="49"/>
      <c r="G217" s="49"/>
      <c r="H217" s="49"/>
      <c r="I217" s="50"/>
      <c r="J217" s="51"/>
      <c r="K217" s="17"/>
      <c r="L217" s="52"/>
      <c r="N217" s="33"/>
      <c r="S217" s="46"/>
      <c r="AB217" s="32" t="str">
        <f>AB214</f>
        <v>N-ADV-133-H-C/1</v>
      </c>
      <c r="AC217" s="33" t="str">
        <f t="shared" si="41"/>
        <v>IOX</v>
      </c>
    </row>
    <row r="218" spans="1:29" s="32" customFormat="1" x14ac:dyDescent="0.2">
      <c r="A218" s="129"/>
      <c r="B218" s="129"/>
      <c r="C218" s="72" t="s">
        <v>617</v>
      </c>
      <c r="D218" s="48"/>
      <c r="E218" s="49"/>
      <c r="F218" s="49"/>
      <c r="G218" s="49"/>
      <c r="H218" s="49"/>
      <c r="I218" s="50"/>
      <c r="J218" s="51"/>
      <c r="K218" s="17"/>
      <c r="L218" s="52"/>
      <c r="N218" s="33"/>
      <c r="S218" s="46"/>
      <c r="AB218" s="32" t="str">
        <f t="shared" si="43"/>
        <v>N-ADV-133-H-C/1</v>
      </c>
      <c r="AC218" s="33" t="str">
        <f t="shared" si="41"/>
        <v>IOX</v>
      </c>
    </row>
    <row r="219" spans="1:29" s="32" customFormat="1" x14ac:dyDescent="0.2">
      <c r="A219" s="129"/>
      <c r="B219" s="129"/>
      <c r="C219" s="72" t="s">
        <v>618</v>
      </c>
      <c r="D219" s="48"/>
      <c r="E219" s="49"/>
      <c r="F219" s="49"/>
      <c r="G219" s="49"/>
      <c r="H219" s="49"/>
      <c r="I219" s="50"/>
      <c r="J219" s="51"/>
      <c r="K219" s="17"/>
      <c r="L219" s="52"/>
      <c r="N219" s="33"/>
      <c r="S219" s="46"/>
      <c r="AB219" s="32" t="str">
        <f>AB216</f>
        <v>N-ADV-133-H-C/1</v>
      </c>
      <c r="AC219" s="33" t="str">
        <f t="shared" si="41"/>
        <v>IOX</v>
      </c>
    </row>
    <row r="220" spans="1:29" s="32" customFormat="1" x14ac:dyDescent="0.2">
      <c r="A220" s="129"/>
      <c r="B220" s="129"/>
      <c r="C220" s="72" t="s">
        <v>619</v>
      </c>
      <c r="D220" s="48"/>
      <c r="E220" s="49"/>
      <c r="F220" s="49"/>
      <c r="G220" s="49"/>
      <c r="H220" s="49"/>
      <c r="I220" s="50"/>
      <c r="J220" s="51"/>
      <c r="K220" s="17"/>
      <c r="L220" s="52"/>
      <c r="N220" s="33"/>
      <c r="S220" s="46"/>
      <c r="AB220" s="32" t="str">
        <f t="shared" si="43"/>
        <v>N-ADV-133-H-C/1</v>
      </c>
      <c r="AC220" s="33" t="str">
        <f t="shared" si="41"/>
        <v>IOX</v>
      </c>
    </row>
    <row r="221" spans="1:29" s="32" customFormat="1" x14ac:dyDescent="0.2">
      <c r="A221" s="130"/>
      <c r="B221" s="130"/>
      <c r="C221" s="73" t="s">
        <v>620</v>
      </c>
      <c r="D221" s="54"/>
      <c r="E221" s="55"/>
      <c r="F221" s="55"/>
      <c r="G221" s="55"/>
      <c r="H221" s="55"/>
      <c r="I221" s="56"/>
      <c r="J221" s="66"/>
      <c r="K221" s="16"/>
      <c r="L221" s="58"/>
      <c r="N221" s="33"/>
      <c r="S221" s="46"/>
      <c r="AB221" s="32" t="str">
        <f t="shared" si="43"/>
        <v>N-ADV-133-H-C/1</v>
      </c>
      <c r="AC221" s="33" t="str">
        <f t="shared" si="41"/>
        <v>IOX</v>
      </c>
    </row>
    <row r="222" spans="1:29" s="32" customFormat="1" x14ac:dyDescent="0.2">
      <c r="J222" s="67" t="s">
        <v>599</v>
      </c>
      <c r="N222" s="33"/>
      <c r="S222" s="46" t="str">
        <f t="shared" ref="S222" si="44">IF(D222="Typ signálu","Označení signálu",IF(COUNTIF(J222,"G61*"),CONCATENATE(MID(J222,2,2),".",MID(J222,5,FIND("/",J222)-FIND("-",J222)-1),".MAR.",MID(J222,5,FIND("/",J222)-FIND("-",J222)-1),MID(J222,FIND("/",J222),20)),IF(COUNTIF(J222,"G62*"),CONCATENATE(MID(J222,2,2),".",MID(J222,5,FIND("/",J222)-FIND("-",J222)-1),".MAR.",MID(J222,5,FIND("/",J222)-FIND("-",J222)-1),MID(J222,FIND("/",J222),20)),"")))</f>
        <v/>
      </c>
      <c r="AC222" s="33"/>
    </row>
    <row r="223" spans="1:29" s="32" customFormat="1" ht="12.75" customHeight="1" x14ac:dyDescent="0.2">
      <c r="A223" s="131" t="s">
        <v>15</v>
      </c>
      <c r="B223" s="133" t="s">
        <v>4</v>
      </c>
      <c r="C223" s="135" t="s">
        <v>670</v>
      </c>
      <c r="D223" s="137" t="s">
        <v>8</v>
      </c>
      <c r="E223" s="138"/>
      <c r="F223" s="138"/>
      <c r="G223" s="138"/>
      <c r="H223" s="138"/>
      <c r="I223" s="138"/>
      <c r="J223" s="31" t="s">
        <v>0</v>
      </c>
      <c r="K223" s="139" t="s">
        <v>2</v>
      </c>
      <c r="L223" s="139" t="s">
        <v>1</v>
      </c>
      <c r="N223" s="33"/>
      <c r="S223" s="46"/>
      <c r="AB223" s="34" t="str">
        <f>A225</f>
        <v>N-ADV-133-H-C/1</v>
      </c>
      <c r="AC223" s="33" t="str">
        <f t="shared" ref="AC223:AC240" si="45">CONCATENATE(MID(C223,1,2),IF(K223&lt;&gt;0,"O","X"))</f>
        <v>PUO</v>
      </c>
    </row>
    <row r="224" spans="1:29" s="32" customFormat="1" ht="27" customHeight="1" x14ac:dyDescent="0.2">
      <c r="A224" s="132"/>
      <c r="B224" s="134"/>
      <c r="C224" s="136"/>
      <c r="D224" s="68" t="s">
        <v>6</v>
      </c>
      <c r="E224" s="69" t="s">
        <v>5</v>
      </c>
      <c r="F224" s="69" t="s">
        <v>7</v>
      </c>
      <c r="G224" s="69" t="s">
        <v>601</v>
      </c>
      <c r="H224" s="68" t="s">
        <v>602</v>
      </c>
      <c r="I224" s="70" t="s">
        <v>603</v>
      </c>
      <c r="J224" s="38" t="s">
        <v>599</v>
      </c>
      <c r="K224" s="140"/>
      <c r="L224" s="140"/>
      <c r="N224" s="33"/>
      <c r="S224" s="46" t="str">
        <f t="shared" ref="S224" si="46">IF(D224="Typ signálu","Označení signálu",IF(COUNTIF(J224,"G61*"),CONCATENATE(MID(J224,2,2),".",MID(J224,5,FIND("/",J224)-FIND("-",J224)-1),".MAR.",MID(J224,5,FIND("/",J224)-FIND("-",J224)-1),MID(J224,FIND("/",J224),20)),IF(COUNTIF(J224,"G62*"),CONCATENATE(MID(J224,2,2),".",MID(J224,5,FIND("/",J224)-FIND("-",J224)-1),".MAR.",MID(J224,5,FIND("/",J224)-FIND("-",J224)-1),MID(J224,FIND("/",J224),20)),"")))</f>
        <v/>
      </c>
      <c r="AB224" s="32" t="str">
        <f t="shared" ref="AB224:AB240" si="47">AB223</f>
        <v>N-ADV-133-H-C/1</v>
      </c>
      <c r="AC224" s="33" t="str">
        <f t="shared" si="45"/>
        <v>X</v>
      </c>
    </row>
    <row r="225" spans="1:29" s="32" customFormat="1" ht="12.75" customHeight="1" x14ac:dyDescent="0.2">
      <c r="A225" s="128" t="s">
        <v>621</v>
      </c>
      <c r="B225" s="128" t="s">
        <v>671</v>
      </c>
      <c r="C225" s="71" t="s">
        <v>605</v>
      </c>
      <c r="D225" s="40"/>
      <c r="E225" s="41"/>
      <c r="F225" s="41"/>
      <c r="G225" s="41"/>
      <c r="H225" s="41"/>
      <c r="I225" s="42"/>
      <c r="J225" s="43" t="s">
        <v>51</v>
      </c>
      <c r="K225" s="44" t="s">
        <v>52</v>
      </c>
      <c r="L225" s="45"/>
      <c r="N225" s="33"/>
      <c r="S225" s="46"/>
      <c r="AB225" s="32" t="str">
        <f t="shared" si="47"/>
        <v>N-ADV-133-H-C/1</v>
      </c>
      <c r="AC225" s="33" t="str">
        <f t="shared" si="45"/>
        <v>IOO</v>
      </c>
    </row>
    <row r="226" spans="1:29" s="32" customFormat="1" x14ac:dyDescent="0.2">
      <c r="A226" s="129"/>
      <c r="B226" s="129"/>
      <c r="C226" s="72" t="s">
        <v>606</v>
      </c>
      <c r="D226" s="48"/>
      <c r="E226" s="49"/>
      <c r="F226" s="49"/>
      <c r="G226" s="49"/>
      <c r="H226" s="49"/>
      <c r="I226" s="50"/>
      <c r="J226" s="51" t="s">
        <v>49</v>
      </c>
      <c r="K226" s="17" t="s">
        <v>571</v>
      </c>
      <c r="L226" s="52"/>
      <c r="N226" s="33"/>
      <c r="S226" s="46"/>
      <c r="AB226" s="32" t="str">
        <f t="shared" si="47"/>
        <v>N-ADV-133-H-C/1</v>
      </c>
      <c r="AC226" s="33" t="str">
        <f t="shared" si="45"/>
        <v>IOO</v>
      </c>
    </row>
    <row r="227" spans="1:29" s="32" customFormat="1" x14ac:dyDescent="0.2">
      <c r="A227" s="129"/>
      <c r="B227" s="129"/>
      <c r="C227" s="72" t="s">
        <v>607</v>
      </c>
      <c r="D227" s="48"/>
      <c r="E227" s="49"/>
      <c r="F227" s="49"/>
      <c r="G227" s="49"/>
      <c r="H227" s="49"/>
      <c r="I227" s="50"/>
      <c r="J227" s="51" t="s">
        <v>50</v>
      </c>
      <c r="K227" s="17" t="s">
        <v>323</v>
      </c>
      <c r="L227" s="52"/>
      <c r="N227" s="33"/>
      <c r="S227" s="46"/>
      <c r="AB227" s="32" t="str">
        <f t="shared" si="47"/>
        <v>N-ADV-133-H-C/1</v>
      </c>
      <c r="AC227" s="33" t="str">
        <f t="shared" si="45"/>
        <v>IOO</v>
      </c>
    </row>
    <row r="228" spans="1:29" s="32" customFormat="1" x14ac:dyDescent="0.2">
      <c r="A228" s="129"/>
      <c r="B228" s="129"/>
      <c r="C228" s="72" t="s">
        <v>608</v>
      </c>
      <c r="D228" s="48"/>
      <c r="E228" s="49"/>
      <c r="F228" s="49"/>
      <c r="G228" s="49"/>
      <c r="H228" s="49"/>
      <c r="I228" s="50"/>
      <c r="J228" s="51"/>
      <c r="K228" s="17"/>
      <c r="L228" s="52"/>
      <c r="N228" s="33"/>
      <c r="S228" s="46"/>
      <c r="AB228" s="32" t="str">
        <f t="shared" si="47"/>
        <v>N-ADV-133-H-C/1</v>
      </c>
      <c r="AC228" s="33" t="str">
        <f t="shared" si="45"/>
        <v>IOX</v>
      </c>
    </row>
    <row r="229" spans="1:29" s="32" customFormat="1" x14ac:dyDescent="0.2">
      <c r="A229" s="129"/>
      <c r="B229" s="129"/>
      <c r="C229" s="72" t="s">
        <v>609</v>
      </c>
      <c r="D229" s="48"/>
      <c r="E229" s="49"/>
      <c r="F229" s="49"/>
      <c r="G229" s="49"/>
      <c r="H229" s="49"/>
      <c r="I229" s="50"/>
      <c r="J229" s="51" t="s">
        <v>406</v>
      </c>
      <c r="K229" s="17" t="s">
        <v>412</v>
      </c>
      <c r="L229" s="52"/>
      <c r="N229" s="33"/>
      <c r="S229" s="46"/>
      <c r="AB229" s="32" t="str">
        <f t="shared" si="47"/>
        <v>N-ADV-133-H-C/1</v>
      </c>
      <c r="AC229" s="33" t="str">
        <f t="shared" si="45"/>
        <v>IOO</v>
      </c>
    </row>
    <row r="230" spans="1:29" s="32" customFormat="1" x14ac:dyDescent="0.2">
      <c r="A230" s="129"/>
      <c r="B230" s="129"/>
      <c r="C230" s="72" t="s">
        <v>610</v>
      </c>
      <c r="D230" s="48"/>
      <c r="E230" s="49"/>
      <c r="F230" s="49"/>
      <c r="G230" s="49"/>
      <c r="H230" s="49"/>
      <c r="I230" s="50"/>
      <c r="J230" s="51" t="s">
        <v>407</v>
      </c>
      <c r="K230" s="17" t="s">
        <v>413</v>
      </c>
      <c r="L230" s="52"/>
      <c r="N230" s="33"/>
      <c r="S230" s="46"/>
      <c r="AB230" s="32" t="str">
        <f t="shared" si="47"/>
        <v>N-ADV-133-H-C/1</v>
      </c>
      <c r="AC230" s="33" t="str">
        <f t="shared" si="45"/>
        <v>IOO</v>
      </c>
    </row>
    <row r="231" spans="1:29" s="32" customFormat="1" x14ac:dyDescent="0.2">
      <c r="A231" s="129"/>
      <c r="B231" s="129"/>
      <c r="C231" s="72" t="s">
        <v>611</v>
      </c>
      <c r="D231" s="48"/>
      <c r="E231" s="49"/>
      <c r="F231" s="49"/>
      <c r="G231" s="49"/>
      <c r="H231" s="49"/>
      <c r="I231" s="50"/>
      <c r="J231" s="51" t="s">
        <v>400</v>
      </c>
      <c r="K231" s="17" t="s">
        <v>401</v>
      </c>
      <c r="L231" s="52"/>
      <c r="N231" s="33"/>
      <c r="S231" s="46"/>
      <c r="AB231" s="32" t="str">
        <f t="shared" si="47"/>
        <v>N-ADV-133-H-C/1</v>
      </c>
      <c r="AC231" s="33" t="str">
        <f t="shared" si="45"/>
        <v>IOO</v>
      </c>
    </row>
    <row r="232" spans="1:29" s="32" customFormat="1" x14ac:dyDescent="0.2">
      <c r="A232" s="129"/>
      <c r="B232" s="129"/>
      <c r="C232" s="73" t="s">
        <v>612</v>
      </c>
      <c r="D232" s="54"/>
      <c r="E232" s="55"/>
      <c r="F232" s="55"/>
      <c r="G232" s="55"/>
      <c r="H232" s="55"/>
      <c r="I232" s="56"/>
      <c r="J232" s="57"/>
      <c r="K232" s="18"/>
      <c r="L232" s="58"/>
      <c r="N232" s="33"/>
      <c r="S232" s="46"/>
      <c r="AB232" s="32" t="str">
        <f>AB225</f>
        <v>N-ADV-133-H-C/1</v>
      </c>
      <c r="AC232" s="33" t="str">
        <f t="shared" si="45"/>
        <v>IOX</v>
      </c>
    </row>
    <row r="233" spans="1:29" s="32" customFormat="1" x14ac:dyDescent="0.2">
      <c r="A233" s="129"/>
      <c r="B233" s="129"/>
      <c r="C233" s="74" t="s">
        <v>613</v>
      </c>
      <c r="D233" s="60"/>
      <c r="E233" s="61"/>
      <c r="F233" s="61"/>
      <c r="G233" s="61"/>
      <c r="H233" s="61"/>
      <c r="I233" s="62"/>
      <c r="J233" s="63"/>
      <c r="K233" s="64"/>
      <c r="L233" s="65"/>
      <c r="N233" s="33"/>
      <c r="S233" s="46"/>
      <c r="AB233" s="32" t="str">
        <f t="shared" si="47"/>
        <v>N-ADV-133-H-C/1</v>
      </c>
      <c r="AC233" s="33" t="str">
        <f t="shared" si="45"/>
        <v>IOX</v>
      </c>
    </row>
    <row r="234" spans="1:29" s="32" customFormat="1" x14ac:dyDescent="0.2">
      <c r="A234" s="129"/>
      <c r="B234" s="129"/>
      <c r="C234" s="72" t="s">
        <v>614</v>
      </c>
      <c r="D234" s="48"/>
      <c r="E234" s="49"/>
      <c r="F234" s="49"/>
      <c r="G234" s="49"/>
      <c r="H234" s="49"/>
      <c r="I234" s="50"/>
      <c r="J234" s="51"/>
      <c r="K234" s="17"/>
      <c r="L234" s="52"/>
      <c r="N234" s="33"/>
      <c r="S234" s="46"/>
      <c r="AB234" s="32" t="str">
        <f t="shared" si="47"/>
        <v>N-ADV-133-H-C/1</v>
      </c>
      <c r="AC234" s="33" t="str">
        <f t="shared" si="45"/>
        <v>IOX</v>
      </c>
    </row>
    <row r="235" spans="1:29" s="32" customFormat="1" x14ac:dyDescent="0.2">
      <c r="A235" s="129"/>
      <c r="B235" s="129"/>
      <c r="C235" s="72" t="s">
        <v>615</v>
      </c>
      <c r="D235" s="48"/>
      <c r="E235" s="49"/>
      <c r="F235" s="49"/>
      <c r="G235" s="49"/>
      <c r="H235" s="49"/>
      <c r="I235" s="50"/>
      <c r="J235" s="51"/>
      <c r="K235" s="17"/>
      <c r="L235" s="52"/>
      <c r="N235" s="33"/>
      <c r="S235" s="46"/>
      <c r="AB235" s="32" t="str">
        <f t="shared" si="47"/>
        <v>N-ADV-133-H-C/1</v>
      </c>
      <c r="AC235" s="33" t="str">
        <f t="shared" si="45"/>
        <v>IOX</v>
      </c>
    </row>
    <row r="236" spans="1:29" s="32" customFormat="1" x14ac:dyDescent="0.2">
      <c r="A236" s="129"/>
      <c r="B236" s="129"/>
      <c r="C236" s="72" t="s">
        <v>616</v>
      </c>
      <c r="D236" s="48"/>
      <c r="E236" s="49"/>
      <c r="F236" s="49"/>
      <c r="G236" s="49"/>
      <c r="H236" s="49"/>
      <c r="I236" s="50"/>
      <c r="J236" s="51"/>
      <c r="K236" s="17"/>
      <c r="L236" s="52"/>
      <c r="N236" s="33"/>
      <c r="S236" s="46"/>
      <c r="AB236" s="32" t="str">
        <f>AB233</f>
        <v>N-ADV-133-H-C/1</v>
      </c>
      <c r="AC236" s="33" t="str">
        <f t="shared" si="45"/>
        <v>IOX</v>
      </c>
    </row>
    <row r="237" spans="1:29" s="32" customFormat="1" x14ac:dyDescent="0.2">
      <c r="A237" s="129"/>
      <c r="B237" s="129"/>
      <c r="C237" s="72" t="s">
        <v>617</v>
      </c>
      <c r="D237" s="48"/>
      <c r="E237" s="49"/>
      <c r="F237" s="49"/>
      <c r="G237" s="49"/>
      <c r="H237" s="49"/>
      <c r="I237" s="50"/>
      <c r="J237" s="51"/>
      <c r="K237" s="17"/>
      <c r="L237" s="52"/>
      <c r="N237" s="33"/>
      <c r="S237" s="46"/>
      <c r="AB237" s="32" t="str">
        <f t="shared" si="47"/>
        <v>N-ADV-133-H-C/1</v>
      </c>
      <c r="AC237" s="33" t="str">
        <f t="shared" si="45"/>
        <v>IOX</v>
      </c>
    </row>
    <row r="238" spans="1:29" s="32" customFormat="1" x14ac:dyDescent="0.2">
      <c r="A238" s="129"/>
      <c r="B238" s="129"/>
      <c r="C238" s="72" t="s">
        <v>618</v>
      </c>
      <c r="D238" s="48"/>
      <c r="E238" s="49"/>
      <c r="F238" s="49"/>
      <c r="G238" s="49"/>
      <c r="H238" s="49"/>
      <c r="I238" s="50"/>
      <c r="J238" s="51"/>
      <c r="K238" s="17"/>
      <c r="L238" s="52"/>
      <c r="N238" s="33"/>
      <c r="S238" s="46"/>
      <c r="AB238" s="32" t="str">
        <f>AB235</f>
        <v>N-ADV-133-H-C/1</v>
      </c>
      <c r="AC238" s="33" t="str">
        <f t="shared" si="45"/>
        <v>IOX</v>
      </c>
    </row>
    <row r="239" spans="1:29" s="32" customFormat="1" x14ac:dyDescent="0.2">
      <c r="A239" s="129"/>
      <c r="B239" s="129"/>
      <c r="C239" s="72" t="s">
        <v>619</v>
      </c>
      <c r="D239" s="48"/>
      <c r="E239" s="49"/>
      <c r="F239" s="49"/>
      <c r="G239" s="49"/>
      <c r="H239" s="49"/>
      <c r="I239" s="50"/>
      <c r="J239" s="51"/>
      <c r="K239" s="17"/>
      <c r="L239" s="52"/>
      <c r="N239" s="33"/>
      <c r="S239" s="46"/>
      <c r="AB239" s="32" t="str">
        <f t="shared" si="47"/>
        <v>N-ADV-133-H-C/1</v>
      </c>
      <c r="AC239" s="33" t="str">
        <f t="shared" si="45"/>
        <v>IOX</v>
      </c>
    </row>
    <row r="240" spans="1:29" s="32" customFormat="1" x14ac:dyDescent="0.2">
      <c r="A240" s="130"/>
      <c r="B240" s="130"/>
      <c r="C240" s="73" t="s">
        <v>620</v>
      </c>
      <c r="D240" s="54"/>
      <c r="E240" s="55"/>
      <c r="F240" s="55"/>
      <c r="G240" s="55"/>
      <c r="H240" s="55"/>
      <c r="I240" s="56"/>
      <c r="J240" s="66"/>
      <c r="K240" s="16"/>
      <c r="L240" s="58"/>
      <c r="N240" s="33"/>
      <c r="S240" s="46"/>
      <c r="AB240" s="32" t="str">
        <f t="shared" si="47"/>
        <v>N-ADV-133-H-C/1</v>
      </c>
      <c r="AC240" s="33" t="str">
        <f t="shared" si="45"/>
        <v>IOX</v>
      </c>
    </row>
    <row r="241" spans="1:29" s="32" customFormat="1" x14ac:dyDescent="0.2">
      <c r="J241" s="67" t="s">
        <v>599</v>
      </c>
      <c r="N241" s="33"/>
      <c r="S241" s="46" t="str">
        <f t="shared" ref="S241" si="48">IF(D241="Typ signálu","Označení signálu",IF(COUNTIF(J241,"G61*"),CONCATENATE(MID(J241,2,2),".",MID(J241,5,FIND("/",J241)-FIND("-",J241)-1),".MAR.",MID(J241,5,FIND("/",J241)-FIND("-",J241)-1),MID(J241,FIND("/",J241),20)),IF(COUNTIF(J241,"G62*"),CONCATENATE(MID(J241,2,2),".",MID(J241,5,FIND("/",J241)-FIND("-",J241)-1),".MAR.",MID(J241,5,FIND("/",J241)-FIND("-",J241)-1),MID(J241,FIND("/",J241),20)),"")))</f>
        <v/>
      </c>
      <c r="AC241" s="33"/>
    </row>
    <row r="242" spans="1:29" s="32" customFormat="1" ht="12.75" customHeight="1" x14ac:dyDescent="0.2">
      <c r="A242" s="131" t="s">
        <v>15</v>
      </c>
      <c r="B242" s="133" t="s">
        <v>4</v>
      </c>
      <c r="C242" s="135" t="s">
        <v>682</v>
      </c>
      <c r="D242" s="137" t="s">
        <v>8</v>
      </c>
      <c r="E242" s="138"/>
      <c r="F242" s="138"/>
      <c r="G242" s="138"/>
      <c r="H242" s="138"/>
      <c r="I242" s="138"/>
      <c r="J242" s="31" t="s">
        <v>0</v>
      </c>
      <c r="K242" s="139" t="s">
        <v>2</v>
      </c>
      <c r="L242" s="139" t="s">
        <v>1</v>
      </c>
      <c r="N242" s="33"/>
      <c r="S242" s="46"/>
      <c r="AB242" s="34" t="str">
        <f>A244</f>
        <v>N-ADV-133-H-C/1</v>
      </c>
      <c r="AC242" s="33" t="str">
        <f t="shared" ref="AC242:AC259" si="49">CONCATENATE(MID(C242,1,2),IF(K242&lt;&gt;0,"O","X"))</f>
        <v>PUO</v>
      </c>
    </row>
    <row r="243" spans="1:29" s="32" customFormat="1" ht="27" customHeight="1" x14ac:dyDescent="0.2">
      <c r="A243" s="132"/>
      <c r="B243" s="134"/>
      <c r="C243" s="136"/>
      <c r="D243" s="68" t="s">
        <v>6</v>
      </c>
      <c r="E243" s="69" t="s">
        <v>5</v>
      </c>
      <c r="F243" s="69" t="s">
        <v>7</v>
      </c>
      <c r="G243" s="69" t="s">
        <v>601</v>
      </c>
      <c r="H243" s="68" t="s">
        <v>602</v>
      </c>
      <c r="I243" s="70" t="s">
        <v>603</v>
      </c>
      <c r="J243" s="38" t="s">
        <v>599</v>
      </c>
      <c r="K243" s="140"/>
      <c r="L243" s="140"/>
      <c r="N243" s="33"/>
      <c r="S243" s="46" t="str">
        <f t="shared" ref="S243" si="50">IF(D243="Typ signálu","Označení signálu",IF(COUNTIF(J243,"G61*"),CONCATENATE(MID(J243,2,2),".",MID(J243,5,FIND("/",J243)-FIND("-",J243)-1),".MAR.",MID(J243,5,FIND("/",J243)-FIND("-",J243)-1),MID(J243,FIND("/",J243),20)),IF(COUNTIF(J243,"G62*"),CONCATENATE(MID(J243,2,2),".",MID(J243,5,FIND("/",J243)-FIND("-",J243)-1),".MAR.",MID(J243,5,FIND("/",J243)-FIND("-",J243)-1),MID(J243,FIND("/",J243),20)),"")))</f>
        <v/>
      </c>
      <c r="AB243" s="32" t="str">
        <f t="shared" ref="AB243:AB259" si="51">AB242</f>
        <v>N-ADV-133-H-C/1</v>
      </c>
      <c r="AC243" s="33" t="str">
        <f t="shared" si="49"/>
        <v>X</v>
      </c>
    </row>
    <row r="244" spans="1:29" s="32" customFormat="1" ht="12.75" customHeight="1" x14ac:dyDescent="0.2">
      <c r="A244" s="128" t="s">
        <v>621</v>
      </c>
      <c r="B244" s="128" t="s">
        <v>683</v>
      </c>
      <c r="C244" s="71" t="s">
        <v>605</v>
      </c>
      <c r="D244" s="40"/>
      <c r="E244" s="41"/>
      <c r="F244" s="41"/>
      <c r="G244" s="41"/>
      <c r="H244" s="41"/>
      <c r="I244" s="42"/>
      <c r="J244" s="43" t="s">
        <v>414</v>
      </c>
      <c r="K244" s="44" t="s">
        <v>418</v>
      </c>
      <c r="L244" s="45"/>
      <c r="N244" s="33"/>
      <c r="S244" s="46"/>
      <c r="AB244" s="32" t="str">
        <f t="shared" si="51"/>
        <v>N-ADV-133-H-C/1</v>
      </c>
      <c r="AC244" s="33" t="str">
        <f t="shared" si="49"/>
        <v>IOO</v>
      </c>
    </row>
    <row r="245" spans="1:29" s="32" customFormat="1" x14ac:dyDescent="0.2">
      <c r="A245" s="129"/>
      <c r="B245" s="129"/>
      <c r="C245" s="72" t="s">
        <v>606</v>
      </c>
      <c r="D245" s="48"/>
      <c r="E245" s="49"/>
      <c r="F245" s="49"/>
      <c r="G245" s="49"/>
      <c r="H245" s="49"/>
      <c r="I245" s="50"/>
      <c r="J245" s="51" t="s">
        <v>415</v>
      </c>
      <c r="K245" s="17" t="s">
        <v>419</v>
      </c>
      <c r="L245" s="52"/>
      <c r="N245" s="33"/>
      <c r="S245" s="46"/>
      <c r="AB245" s="32" t="str">
        <f t="shared" si="51"/>
        <v>N-ADV-133-H-C/1</v>
      </c>
      <c r="AC245" s="33" t="str">
        <f t="shared" si="49"/>
        <v>IOO</v>
      </c>
    </row>
    <row r="246" spans="1:29" s="32" customFormat="1" x14ac:dyDescent="0.2">
      <c r="A246" s="129"/>
      <c r="B246" s="129"/>
      <c r="C246" s="72" t="s">
        <v>607</v>
      </c>
      <c r="D246" s="48"/>
      <c r="E246" s="49"/>
      <c r="F246" s="49"/>
      <c r="G246" s="49"/>
      <c r="H246" s="49"/>
      <c r="I246" s="50"/>
      <c r="J246" s="51" t="s">
        <v>416</v>
      </c>
      <c r="K246" s="17" t="s">
        <v>420</v>
      </c>
      <c r="L246" s="52"/>
      <c r="N246" s="33"/>
      <c r="S246" s="46"/>
      <c r="AB246" s="32" t="str">
        <f t="shared" si="51"/>
        <v>N-ADV-133-H-C/1</v>
      </c>
      <c r="AC246" s="33" t="str">
        <f t="shared" si="49"/>
        <v>IOO</v>
      </c>
    </row>
    <row r="247" spans="1:29" s="32" customFormat="1" x14ac:dyDescent="0.2">
      <c r="A247" s="129"/>
      <c r="B247" s="129"/>
      <c r="C247" s="72" t="s">
        <v>608</v>
      </c>
      <c r="D247" s="48"/>
      <c r="E247" s="49"/>
      <c r="F247" s="49"/>
      <c r="G247" s="49"/>
      <c r="H247" s="49"/>
      <c r="I247" s="50"/>
      <c r="J247" s="51" t="s">
        <v>417</v>
      </c>
      <c r="K247" s="17" t="s">
        <v>421</v>
      </c>
      <c r="L247" s="52"/>
      <c r="N247" s="33"/>
      <c r="S247" s="46"/>
      <c r="AB247" s="32" t="str">
        <f t="shared" si="51"/>
        <v>N-ADV-133-H-C/1</v>
      </c>
      <c r="AC247" s="33" t="str">
        <f t="shared" si="49"/>
        <v>IOO</v>
      </c>
    </row>
    <row r="248" spans="1:29" s="32" customFormat="1" x14ac:dyDescent="0.2">
      <c r="A248" s="129"/>
      <c r="B248" s="129"/>
      <c r="C248" s="72" t="s">
        <v>609</v>
      </c>
      <c r="D248" s="48"/>
      <c r="E248" s="49"/>
      <c r="F248" s="49"/>
      <c r="G248" s="49"/>
      <c r="H248" s="49"/>
      <c r="I248" s="50"/>
      <c r="J248" s="51" t="s">
        <v>397</v>
      </c>
      <c r="K248" s="17" t="s">
        <v>396</v>
      </c>
      <c r="L248" s="52"/>
      <c r="N248" s="33"/>
      <c r="S248" s="46"/>
      <c r="AB248" s="32" t="str">
        <f t="shared" si="51"/>
        <v>N-ADV-133-H-C/1</v>
      </c>
      <c r="AC248" s="33" t="str">
        <f t="shared" si="49"/>
        <v>IOO</v>
      </c>
    </row>
    <row r="249" spans="1:29" s="32" customFormat="1" x14ac:dyDescent="0.2">
      <c r="A249" s="129"/>
      <c r="B249" s="129"/>
      <c r="C249" s="72" t="s">
        <v>610</v>
      </c>
      <c r="D249" s="48"/>
      <c r="E249" s="49"/>
      <c r="F249" s="49"/>
      <c r="G249" s="49"/>
      <c r="H249" s="49"/>
      <c r="I249" s="50"/>
      <c r="J249" s="51" t="s">
        <v>398</v>
      </c>
      <c r="K249" s="17" t="s">
        <v>399</v>
      </c>
      <c r="L249" s="52"/>
      <c r="N249" s="33"/>
      <c r="S249" s="46"/>
      <c r="AB249" s="32" t="str">
        <f t="shared" si="51"/>
        <v>N-ADV-133-H-C/1</v>
      </c>
      <c r="AC249" s="33" t="str">
        <f t="shared" si="49"/>
        <v>IOO</v>
      </c>
    </row>
    <row r="250" spans="1:29" s="32" customFormat="1" x14ac:dyDescent="0.2">
      <c r="A250" s="129"/>
      <c r="B250" s="129"/>
      <c r="C250" s="72" t="s">
        <v>611</v>
      </c>
      <c r="D250" s="48"/>
      <c r="E250" s="49"/>
      <c r="F250" s="49"/>
      <c r="G250" s="49"/>
      <c r="H250" s="49"/>
      <c r="I250" s="50"/>
      <c r="J250" s="51" t="s">
        <v>422</v>
      </c>
      <c r="K250" s="17" t="s">
        <v>424</v>
      </c>
      <c r="L250" s="52"/>
      <c r="N250" s="33"/>
      <c r="S250" s="46"/>
      <c r="AB250" s="32" t="str">
        <f t="shared" si="51"/>
        <v>N-ADV-133-H-C/1</v>
      </c>
      <c r="AC250" s="33" t="str">
        <f t="shared" si="49"/>
        <v>IOO</v>
      </c>
    </row>
    <row r="251" spans="1:29" s="32" customFormat="1" x14ac:dyDescent="0.2">
      <c r="A251" s="129"/>
      <c r="B251" s="129"/>
      <c r="C251" s="73" t="s">
        <v>612</v>
      </c>
      <c r="D251" s="54"/>
      <c r="E251" s="55"/>
      <c r="F251" s="55"/>
      <c r="G251" s="55"/>
      <c r="H251" s="55"/>
      <c r="I251" s="56"/>
      <c r="J251" s="57" t="s">
        <v>423</v>
      </c>
      <c r="K251" s="18" t="s">
        <v>425</v>
      </c>
      <c r="L251" s="58"/>
      <c r="N251" s="33"/>
      <c r="S251" s="46"/>
      <c r="AB251" s="32" t="str">
        <f>AB244</f>
        <v>N-ADV-133-H-C/1</v>
      </c>
      <c r="AC251" s="33" t="str">
        <f t="shared" si="49"/>
        <v>IOO</v>
      </c>
    </row>
    <row r="252" spans="1:29" s="32" customFormat="1" x14ac:dyDescent="0.2">
      <c r="A252" s="129"/>
      <c r="B252" s="129"/>
      <c r="C252" s="74" t="s">
        <v>613</v>
      </c>
      <c r="D252" s="60"/>
      <c r="E252" s="61"/>
      <c r="F252" s="61"/>
      <c r="G252" s="61"/>
      <c r="H252" s="61"/>
      <c r="I252" s="62"/>
      <c r="J252" s="63" t="s">
        <v>426</v>
      </c>
      <c r="K252" s="64" t="s">
        <v>434</v>
      </c>
      <c r="L252" s="65"/>
      <c r="N252" s="33"/>
      <c r="S252" s="46"/>
      <c r="AB252" s="32" t="str">
        <f t="shared" si="51"/>
        <v>N-ADV-133-H-C/1</v>
      </c>
      <c r="AC252" s="33" t="str">
        <f t="shared" si="49"/>
        <v>IOO</v>
      </c>
    </row>
    <row r="253" spans="1:29" s="32" customFormat="1" x14ac:dyDescent="0.2">
      <c r="A253" s="129"/>
      <c r="B253" s="129"/>
      <c r="C253" s="72" t="s">
        <v>614</v>
      </c>
      <c r="D253" s="48"/>
      <c r="E253" s="49"/>
      <c r="F253" s="49"/>
      <c r="G253" s="49"/>
      <c r="H253" s="49"/>
      <c r="I253" s="50"/>
      <c r="J253" s="51" t="s">
        <v>427</v>
      </c>
      <c r="K253" s="17" t="s">
        <v>435</v>
      </c>
      <c r="L253" s="52"/>
      <c r="N253" s="33"/>
      <c r="S253" s="46"/>
      <c r="AB253" s="32" t="str">
        <f t="shared" si="51"/>
        <v>N-ADV-133-H-C/1</v>
      </c>
      <c r="AC253" s="33" t="str">
        <f t="shared" si="49"/>
        <v>IOO</v>
      </c>
    </row>
    <row r="254" spans="1:29" s="32" customFormat="1" x14ac:dyDescent="0.2">
      <c r="A254" s="129"/>
      <c r="B254" s="129"/>
      <c r="C254" s="72" t="s">
        <v>615</v>
      </c>
      <c r="D254" s="48"/>
      <c r="E254" s="49"/>
      <c r="F254" s="49"/>
      <c r="G254" s="49"/>
      <c r="H254" s="49"/>
      <c r="I254" s="50"/>
      <c r="J254" s="51" t="s">
        <v>428</v>
      </c>
      <c r="K254" s="17" t="s">
        <v>436</v>
      </c>
      <c r="L254" s="52"/>
      <c r="N254" s="33"/>
      <c r="S254" s="46"/>
      <c r="AB254" s="32" t="str">
        <f t="shared" si="51"/>
        <v>N-ADV-133-H-C/1</v>
      </c>
      <c r="AC254" s="33" t="str">
        <f t="shared" si="49"/>
        <v>IOO</v>
      </c>
    </row>
    <row r="255" spans="1:29" s="32" customFormat="1" x14ac:dyDescent="0.2">
      <c r="A255" s="129"/>
      <c r="B255" s="129"/>
      <c r="C255" s="72" t="s">
        <v>616</v>
      </c>
      <c r="D255" s="48"/>
      <c r="E255" s="49"/>
      <c r="F255" s="49"/>
      <c r="G255" s="49"/>
      <c r="H255" s="49"/>
      <c r="I255" s="50"/>
      <c r="J255" s="51" t="s">
        <v>429</v>
      </c>
      <c r="K255" s="17" t="s">
        <v>437</v>
      </c>
      <c r="L255" s="52"/>
      <c r="N255" s="33"/>
      <c r="S255" s="46"/>
      <c r="AB255" s="32" t="str">
        <f>AB252</f>
        <v>N-ADV-133-H-C/1</v>
      </c>
      <c r="AC255" s="33" t="str">
        <f t="shared" si="49"/>
        <v>IOO</v>
      </c>
    </row>
    <row r="256" spans="1:29" s="32" customFormat="1" x14ac:dyDescent="0.2">
      <c r="A256" s="129"/>
      <c r="B256" s="129"/>
      <c r="C256" s="72" t="s">
        <v>617</v>
      </c>
      <c r="D256" s="48"/>
      <c r="E256" s="49"/>
      <c r="F256" s="49"/>
      <c r="G256" s="49"/>
      <c r="H256" s="49"/>
      <c r="I256" s="50"/>
      <c r="J256" s="51" t="s">
        <v>430</v>
      </c>
      <c r="K256" s="17" t="s">
        <v>438</v>
      </c>
      <c r="L256" s="52"/>
      <c r="N256" s="33"/>
      <c r="S256" s="46"/>
      <c r="AB256" s="32" t="str">
        <f t="shared" si="51"/>
        <v>N-ADV-133-H-C/1</v>
      </c>
      <c r="AC256" s="33" t="str">
        <f t="shared" si="49"/>
        <v>IOO</v>
      </c>
    </row>
    <row r="257" spans="1:29" s="32" customFormat="1" x14ac:dyDescent="0.2">
      <c r="A257" s="129"/>
      <c r="B257" s="129"/>
      <c r="C257" s="72" t="s">
        <v>618</v>
      </c>
      <c r="D257" s="48"/>
      <c r="E257" s="49"/>
      <c r="F257" s="49"/>
      <c r="G257" s="49"/>
      <c r="H257" s="49"/>
      <c r="I257" s="50"/>
      <c r="J257" s="51" t="s">
        <v>431</v>
      </c>
      <c r="K257" s="17" t="s">
        <v>439</v>
      </c>
      <c r="L257" s="52"/>
      <c r="N257" s="33"/>
      <c r="S257" s="46"/>
      <c r="AB257" s="32" t="str">
        <f>AB254</f>
        <v>N-ADV-133-H-C/1</v>
      </c>
      <c r="AC257" s="33" t="str">
        <f t="shared" si="49"/>
        <v>IOO</v>
      </c>
    </row>
    <row r="258" spans="1:29" s="32" customFormat="1" x14ac:dyDescent="0.2">
      <c r="A258" s="129"/>
      <c r="B258" s="129"/>
      <c r="C258" s="72" t="s">
        <v>619</v>
      </c>
      <c r="D258" s="48"/>
      <c r="E258" s="49"/>
      <c r="F258" s="49"/>
      <c r="G258" s="49"/>
      <c r="H258" s="49"/>
      <c r="I258" s="50"/>
      <c r="J258" s="51" t="s">
        <v>432</v>
      </c>
      <c r="K258" s="17" t="s">
        <v>440</v>
      </c>
      <c r="L258" s="52"/>
      <c r="N258" s="33"/>
      <c r="S258" s="46"/>
      <c r="AB258" s="32" t="str">
        <f t="shared" si="51"/>
        <v>N-ADV-133-H-C/1</v>
      </c>
      <c r="AC258" s="33" t="str">
        <f t="shared" si="49"/>
        <v>IOO</v>
      </c>
    </row>
    <row r="259" spans="1:29" s="32" customFormat="1" x14ac:dyDescent="0.2">
      <c r="A259" s="130"/>
      <c r="B259" s="130"/>
      <c r="C259" s="73" t="s">
        <v>620</v>
      </c>
      <c r="D259" s="54"/>
      <c r="E259" s="55"/>
      <c r="F259" s="55"/>
      <c r="G259" s="55"/>
      <c r="H259" s="55"/>
      <c r="I259" s="56"/>
      <c r="J259" s="66" t="s">
        <v>433</v>
      </c>
      <c r="K259" s="16" t="s">
        <v>441</v>
      </c>
      <c r="L259" s="58"/>
      <c r="N259" s="33"/>
      <c r="S259" s="46"/>
      <c r="AB259" s="32" t="str">
        <f t="shared" si="51"/>
        <v>N-ADV-133-H-C/1</v>
      </c>
      <c r="AC259" s="33" t="str">
        <f t="shared" si="49"/>
        <v>IOO</v>
      </c>
    </row>
    <row r="260" spans="1:29" s="32" customFormat="1" x14ac:dyDescent="0.2">
      <c r="J260" s="67" t="s">
        <v>599</v>
      </c>
      <c r="N260" s="33"/>
      <c r="S260" s="46" t="str">
        <f t="shared" ref="S260" si="52">IF(D260="Typ signálu","Označení signálu",IF(COUNTIF(J260,"G61*"),CONCATENATE(MID(J260,2,2),".",MID(J260,5,FIND("/",J260)-FIND("-",J260)-1),".MAR.",MID(J260,5,FIND("/",J260)-FIND("-",J260)-1),MID(J260,FIND("/",J260),20)),IF(COUNTIF(J260,"G62*"),CONCATENATE(MID(J260,2,2),".",MID(J260,5,FIND("/",J260)-FIND("-",J260)-1),".MAR.",MID(J260,5,FIND("/",J260)-FIND("-",J260)-1),MID(J260,FIND("/",J260),20)),"")))</f>
        <v/>
      </c>
      <c r="AC260" s="33"/>
    </row>
    <row r="261" spans="1:29" s="32" customFormat="1" ht="12.75" customHeight="1" x14ac:dyDescent="0.2">
      <c r="A261" s="131" t="s">
        <v>15</v>
      </c>
      <c r="B261" s="133" t="s">
        <v>4</v>
      </c>
      <c r="C261" s="135" t="s">
        <v>640</v>
      </c>
      <c r="D261" s="137" t="s">
        <v>8</v>
      </c>
      <c r="E261" s="138"/>
      <c r="F261" s="138"/>
      <c r="G261" s="138"/>
      <c r="H261" s="138"/>
      <c r="I261" s="138"/>
      <c r="J261" s="31" t="s">
        <v>0</v>
      </c>
      <c r="K261" s="139" t="s">
        <v>2</v>
      </c>
      <c r="L261" s="139" t="s">
        <v>1</v>
      </c>
      <c r="N261" s="33"/>
      <c r="S261" s="46"/>
      <c r="AB261" s="34" t="str">
        <f>A263</f>
        <v>N-ADV-133-H-C/1</v>
      </c>
      <c r="AC261" s="33" t="str">
        <f t="shared" ref="AC261:AC270" si="53">CONCATENATE(MID(C261,1,2),IF(K261&lt;&gt;0,"O","X"))</f>
        <v>PDO</v>
      </c>
    </row>
    <row r="262" spans="1:29" s="32" customFormat="1" ht="27" customHeight="1" x14ac:dyDescent="0.2">
      <c r="A262" s="132"/>
      <c r="B262" s="134"/>
      <c r="C262" s="136"/>
      <c r="D262" s="68" t="s">
        <v>641</v>
      </c>
      <c r="E262" s="69" t="s">
        <v>642</v>
      </c>
      <c r="F262" s="69"/>
      <c r="G262" s="69"/>
      <c r="H262" s="68"/>
      <c r="I262" s="70" t="s">
        <v>603</v>
      </c>
      <c r="J262" s="38" t="s">
        <v>599</v>
      </c>
      <c r="K262" s="140"/>
      <c r="L262" s="140"/>
      <c r="N262" s="33"/>
      <c r="S262" s="46" t="str">
        <f t="shared" ref="S262" si="54">IF(D262="Typ signálu","Označení signálu",IF(COUNTIF(J262,"G61*"),CONCATENATE(MID(J262,2,2),".",MID(J262,5,FIND("/",J262)-FIND("-",J262)-1),".MAR.",MID(J262,5,FIND("/",J262)-FIND("-",J262)-1),MID(J262,FIND("/",J262),20)),IF(COUNTIF(J262,"G62*"),CONCATENATE(MID(J262,2,2),".",MID(J262,5,FIND("/",J262)-FIND("-",J262)-1),".MAR.",MID(J262,5,FIND("/",J262)-FIND("-",J262)-1),MID(J262,FIND("/",J262),20)),"")))</f>
        <v/>
      </c>
      <c r="AB262" s="32" t="str">
        <f t="shared" ref="AB262:AB269" si="55">AB261</f>
        <v>N-ADV-133-H-C/1</v>
      </c>
      <c r="AC262" s="33" t="str">
        <f t="shared" si="53"/>
        <v>X</v>
      </c>
    </row>
    <row r="263" spans="1:29" s="32" customFormat="1" ht="12.75" customHeight="1" x14ac:dyDescent="0.2">
      <c r="A263" s="128" t="s">
        <v>621</v>
      </c>
      <c r="B263" s="128" t="s">
        <v>643</v>
      </c>
      <c r="C263" s="39" t="s">
        <v>9</v>
      </c>
      <c r="D263" s="40" t="s">
        <v>3</v>
      </c>
      <c r="E263" s="41"/>
      <c r="F263" s="41"/>
      <c r="G263" s="41"/>
      <c r="H263" s="41"/>
      <c r="I263" s="42" t="s">
        <v>3</v>
      </c>
      <c r="J263" s="43" t="s">
        <v>51</v>
      </c>
      <c r="K263" s="44" t="s">
        <v>336</v>
      </c>
      <c r="L263" s="45"/>
      <c r="N263" s="33"/>
      <c r="S263" s="46"/>
      <c r="AB263" s="32" t="str">
        <f t="shared" si="55"/>
        <v>N-ADV-133-H-C/1</v>
      </c>
      <c r="AC263" s="33" t="str">
        <f t="shared" si="53"/>
        <v>ReO</v>
      </c>
    </row>
    <row r="264" spans="1:29" s="32" customFormat="1" x14ac:dyDescent="0.2">
      <c r="A264" s="129"/>
      <c r="B264" s="129"/>
      <c r="C264" s="47" t="s">
        <v>10</v>
      </c>
      <c r="D264" s="48" t="s">
        <v>3</v>
      </c>
      <c r="E264" s="49"/>
      <c r="F264" s="49"/>
      <c r="G264" s="49"/>
      <c r="H264" s="49"/>
      <c r="I264" s="50" t="s">
        <v>3</v>
      </c>
      <c r="J264" s="51" t="s">
        <v>49</v>
      </c>
      <c r="K264" s="17" t="s">
        <v>568</v>
      </c>
      <c r="L264" s="52"/>
      <c r="N264" s="33"/>
      <c r="S264" s="46"/>
      <c r="AB264" s="32" t="str">
        <f t="shared" si="55"/>
        <v>N-ADV-133-H-C/1</v>
      </c>
      <c r="AC264" s="33" t="str">
        <f t="shared" si="53"/>
        <v>ReO</v>
      </c>
    </row>
    <row r="265" spans="1:29" s="32" customFormat="1" x14ac:dyDescent="0.2">
      <c r="A265" s="129"/>
      <c r="B265" s="129"/>
      <c r="C265" s="47" t="s">
        <v>11</v>
      </c>
      <c r="D265" s="48" t="s">
        <v>3</v>
      </c>
      <c r="E265" s="49"/>
      <c r="F265" s="49"/>
      <c r="G265" s="49"/>
      <c r="H265" s="49"/>
      <c r="I265" s="50" t="s">
        <v>3</v>
      </c>
      <c r="J265" s="51" t="s">
        <v>66</v>
      </c>
      <c r="K265" s="17" t="s">
        <v>565</v>
      </c>
      <c r="L265" s="52"/>
      <c r="N265" s="33"/>
      <c r="S265" s="46"/>
      <c r="AB265" s="32" t="str">
        <f t="shared" si="55"/>
        <v>N-ADV-133-H-C/1</v>
      </c>
      <c r="AC265" s="33" t="str">
        <f t="shared" si="53"/>
        <v>ReO</v>
      </c>
    </row>
    <row r="266" spans="1:29" s="32" customFormat="1" x14ac:dyDescent="0.2">
      <c r="A266" s="129"/>
      <c r="B266" s="129"/>
      <c r="C266" s="47" t="s">
        <v>12</v>
      </c>
      <c r="D266" s="48" t="s">
        <v>3</v>
      </c>
      <c r="E266" s="49"/>
      <c r="F266" s="49"/>
      <c r="G266" s="49"/>
      <c r="H266" s="49"/>
      <c r="I266" s="50" t="s">
        <v>3</v>
      </c>
      <c r="J266" s="51" t="s">
        <v>67</v>
      </c>
      <c r="K266" s="17" t="s">
        <v>337</v>
      </c>
      <c r="L266" s="52"/>
      <c r="N266" s="33"/>
      <c r="S266" s="46"/>
      <c r="AB266" s="32" t="str">
        <f t="shared" si="55"/>
        <v>N-ADV-133-H-C/1</v>
      </c>
      <c r="AC266" s="33" t="str">
        <f t="shared" si="53"/>
        <v>ReO</v>
      </c>
    </row>
    <row r="267" spans="1:29" s="32" customFormat="1" x14ac:dyDescent="0.2">
      <c r="A267" s="129"/>
      <c r="B267" s="129"/>
      <c r="C267" s="47" t="s">
        <v>13</v>
      </c>
      <c r="D267" s="48" t="s">
        <v>3</v>
      </c>
      <c r="E267" s="49"/>
      <c r="F267" s="49"/>
      <c r="G267" s="49"/>
      <c r="H267" s="49"/>
      <c r="I267" s="50" t="s">
        <v>3</v>
      </c>
      <c r="J267" s="51" t="s">
        <v>68</v>
      </c>
      <c r="K267" s="17" t="s">
        <v>338</v>
      </c>
      <c r="L267" s="52"/>
      <c r="N267" s="33"/>
      <c r="S267" s="46"/>
      <c r="AB267" s="32" t="str">
        <f t="shared" si="55"/>
        <v>N-ADV-133-H-C/1</v>
      </c>
      <c r="AC267" s="33" t="str">
        <f t="shared" si="53"/>
        <v>ReO</v>
      </c>
    </row>
    <row r="268" spans="1:29" s="32" customFormat="1" x14ac:dyDescent="0.2">
      <c r="A268" s="129"/>
      <c r="B268" s="129"/>
      <c r="C268" s="47" t="s">
        <v>14</v>
      </c>
      <c r="D268" s="48" t="s">
        <v>3</v>
      </c>
      <c r="E268" s="49"/>
      <c r="F268" s="49"/>
      <c r="G268" s="49"/>
      <c r="H268" s="49"/>
      <c r="I268" s="50" t="s">
        <v>3</v>
      </c>
      <c r="J268" s="51" t="s">
        <v>328</v>
      </c>
      <c r="K268" s="17" t="s">
        <v>339</v>
      </c>
      <c r="L268" s="52"/>
      <c r="N268" s="33"/>
      <c r="S268" s="46"/>
      <c r="AB268" s="32" t="str">
        <f t="shared" si="55"/>
        <v>N-ADV-133-H-C/1</v>
      </c>
      <c r="AC268" s="33" t="str">
        <f t="shared" si="53"/>
        <v>ReO</v>
      </c>
    </row>
    <row r="269" spans="1:29" s="32" customFormat="1" x14ac:dyDescent="0.2">
      <c r="A269" s="129"/>
      <c r="B269" s="129"/>
      <c r="C269" s="47" t="s">
        <v>644</v>
      </c>
      <c r="D269" s="48" t="s">
        <v>3</v>
      </c>
      <c r="E269" s="49"/>
      <c r="F269" s="49"/>
      <c r="G269" s="49"/>
      <c r="H269" s="49"/>
      <c r="I269" s="50" t="s">
        <v>3</v>
      </c>
      <c r="J269" s="51" t="s">
        <v>331</v>
      </c>
      <c r="K269" s="17" t="s">
        <v>103</v>
      </c>
      <c r="L269" s="52"/>
      <c r="N269" s="33"/>
      <c r="S269" s="46"/>
      <c r="AB269" s="32" t="str">
        <f t="shared" si="55"/>
        <v>N-ADV-133-H-C/1</v>
      </c>
      <c r="AC269" s="33" t="str">
        <f t="shared" si="53"/>
        <v>ReO</v>
      </c>
    </row>
    <row r="270" spans="1:29" s="32" customFormat="1" x14ac:dyDescent="0.2">
      <c r="A270" s="130"/>
      <c r="B270" s="130"/>
      <c r="C270" s="53" t="s">
        <v>645</v>
      </c>
      <c r="D270" s="54" t="s">
        <v>3</v>
      </c>
      <c r="E270" s="55"/>
      <c r="F270" s="55"/>
      <c r="G270" s="55"/>
      <c r="H270" s="55"/>
      <c r="I270" s="56" t="s">
        <v>3</v>
      </c>
      <c r="J270" s="57" t="s">
        <v>655</v>
      </c>
      <c r="K270" s="18" t="s">
        <v>656</v>
      </c>
      <c r="L270" s="58"/>
      <c r="N270" s="33"/>
      <c r="S270" s="46"/>
      <c r="AB270" s="32" t="str">
        <f>AB263</f>
        <v>N-ADV-133-H-C/1</v>
      </c>
      <c r="AC270" s="33" t="str">
        <f t="shared" si="53"/>
        <v>ReO</v>
      </c>
    </row>
    <row r="271" spans="1:29" s="32" customFormat="1" x14ac:dyDescent="0.2">
      <c r="J271" s="67" t="s">
        <v>599</v>
      </c>
      <c r="N271" s="33"/>
      <c r="S271" s="46" t="str">
        <f t="shared" ref="S271" si="56">IF(D271="Typ signálu","Označení signálu",IF(COUNTIF(J271,"G61*"),CONCATENATE(MID(J271,2,2),".",MID(J271,5,FIND("/",J271)-FIND("-",J271)-1),".MAR.",MID(J271,5,FIND("/",J271)-FIND("-",J271)-1),MID(J271,FIND("/",J271),20)),IF(COUNTIF(J271,"G62*"),CONCATENATE(MID(J271,2,2),".",MID(J271,5,FIND("/",J271)-FIND("-",J271)-1),".MAR.",MID(J271,5,FIND("/",J271)-FIND("-",J271)-1),MID(J271,FIND("/",J271),20)),"")))</f>
        <v/>
      </c>
      <c r="AC271" s="33"/>
    </row>
    <row r="272" spans="1:29" s="32" customFormat="1" ht="12.75" customHeight="1" x14ac:dyDescent="0.2">
      <c r="A272" s="131" t="s">
        <v>15</v>
      </c>
      <c r="B272" s="133" t="s">
        <v>4</v>
      </c>
      <c r="C272" s="135" t="s">
        <v>672</v>
      </c>
      <c r="D272" s="137" t="s">
        <v>8</v>
      </c>
      <c r="E272" s="138"/>
      <c r="F272" s="138"/>
      <c r="G272" s="138"/>
      <c r="H272" s="138"/>
      <c r="I272" s="138"/>
      <c r="J272" s="31" t="s">
        <v>0</v>
      </c>
      <c r="K272" s="139" t="s">
        <v>2</v>
      </c>
      <c r="L272" s="139" t="s">
        <v>1</v>
      </c>
      <c r="N272" s="33"/>
      <c r="S272" s="46"/>
      <c r="AB272" s="34" t="str">
        <f>A274</f>
        <v>N-ADV-133-H-C/1</v>
      </c>
      <c r="AC272" s="33" t="str">
        <f t="shared" ref="AC272:AC281" si="57">CONCATENATE(MID(C272,1,2),IF(K272&lt;&gt;0,"O","X"))</f>
        <v>PDO</v>
      </c>
    </row>
    <row r="273" spans="1:29" s="32" customFormat="1" ht="27" customHeight="1" x14ac:dyDescent="0.2">
      <c r="A273" s="132"/>
      <c r="B273" s="134"/>
      <c r="C273" s="136"/>
      <c r="D273" s="68" t="s">
        <v>641</v>
      </c>
      <c r="E273" s="69" t="s">
        <v>642</v>
      </c>
      <c r="F273" s="69"/>
      <c r="G273" s="69"/>
      <c r="H273" s="68"/>
      <c r="I273" s="70" t="s">
        <v>603</v>
      </c>
      <c r="J273" s="38" t="s">
        <v>599</v>
      </c>
      <c r="K273" s="140"/>
      <c r="L273" s="140"/>
      <c r="N273" s="33"/>
      <c r="S273" s="46" t="str">
        <f t="shared" ref="S273" si="58">IF(D273="Typ signálu","Označení signálu",IF(COUNTIF(J273,"G61*"),CONCATENATE(MID(J273,2,2),".",MID(J273,5,FIND("/",J273)-FIND("-",J273)-1),".MAR.",MID(J273,5,FIND("/",J273)-FIND("-",J273)-1),MID(J273,FIND("/",J273),20)),IF(COUNTIF(J273,"G62*"),CONCATENATE(MID(J273,2,2),".",MID(J273,5,FIND("/",J273)-FIND("-",J273)-1),".MAR.",MID(J273,5,FIND("/",J273)-FIND("-",J273)-1),MID(J273,FIND("/",J273),20)),"")))</f>
        <v/>
      </c>
      <c r="AB273" s="32" t="str">
        <f t="shared" ref="AB273:AB280" si="59">AB272</f>
        <v>N-ADV-133-H-C/1</v>
      </c>
      <c r="AC273" s="33" t="str">
        <f t="shared" si="57"/>
        <v>X</v>
      </c>
    </row>
    <row r="274" spans="1:29" s="32" customFormat="1" ht="12.75" customHeight="1" x14ac:dyDescent="0.2">
      <c r="A274" s="128" t="s">
        <v>621</v>
      </c>
      <c r="B274" s="128" t="s">
        <v>673</v>
      </c>
      <c r="C274" s="39" t="s">
        <v>9</v>
      </c>
      <c r="D274" s="40" t="s">
        <v>3</v>
      </c>
      <c r="E274" s="41"/>
      <c r="F274" s="41"/>
      <c r="G274" s="41"/>
      <c r="H274" s="41"/>
      <c r="I274" s="42" t="s">
        <v>3</v>
      </c>
      <c r="J274" s="43" t="s">
        <v>129</v>
      </c>
      <c r="K274" s="44" t="s">
        <v>340</v>
      </c>
      <c r="L274" s="45"/>
      <c r="N274" s="33"/>
      <c r="S274" s="46"/>
      <c r="AB274" s="32" t="str">
        <f t="shared" si="59"/>
        <v>N-ADV-133-H-C/1</v>
      </c>
      <c r="AC274" s="33" t="str">
        <f t="shared" si="57"/>
        <v>ReO</v>
      </c>
    </row>
    <row r="275" spans="1:29" s="32" customFormat="1" x14ac:dyDescent="0.2">
      <c r="A275" s="129"/>
      <c r="B275" s="129"/>
      <c r="C275" s="47" t="s">
        <v>10</v>
      </c>
      <c r="D275" s="48" t="s">
        <v>3</v>
      </c>
      <c r="E275" s="49"/>
      <c r="F275" s="49"/>
      <c r="G275" s="49"/>
      <c r="H275" s="49"/>
      <c r="I275" s="50" t="s">
        <v>3</v>
      </c>
      <c r="J275" s="51" t="s">
        <v>350</v>
      </c>
      <c r="K275" s="17" t="s">
        <v>356</v>
      </c>
      <c r="L275" s="52" t="s">
        <v>377</v>
      </c>
      <c r="N275" s="33"/>
      <c r="S275" s="46"/>
      <c r="AB275" s="32" t="str">
        <f t="shared" si="59"/>
        <v>N-ADV-133-H-C/1</v>
      </c>
      <c r="AC275" s="33" t="str">
        <f t="shared" si="57"/>
        <v>ReO</v>
      </c>
    </row>
    <row r="276" spans="1:29" s="32" customFormat="1" x14ac:dyDescent="0.2">
      <c r="A276" s="129"/>
      <c r="B276" s="129"/>
      <c r="C276" s="47" t="s">
        <v>11</v>
      </c>
      <c r="D276" s="48" t="s">
        <v>3</v>
      </c>
      <c r="E276" s="49"/>
      <c r="F276" s="49"/>
      <c r="G276" s="49"/>
      <c r="H276" s="49"/>
      <c r="I276" s="50" t="s">
        <v>3</v>
      </c>
      <c r="J276" s="51" t="s">
        <v>358</v>
      </c>
      <c r="K276" s="17" t="s">
        <v>359</v>
      </c>
      <c r="L276" s="52" t="s">
        <v>377</v>
      </c>
      <c r="N276" s="33"/>
      <c r="S276" s="46"/>
      <c r="AB276" s="32" t="str">
        <f t="shared" si="59"/>
        <v>N-ADV-133-H-C/1</v>
      </c>
      <c r="AC276" s="33" t="str">
        <f t="shared" si="57"/>
        <v>ReO</v>
      </c>
    </row>
    <row r="277" spans="1:29" s="32" customFormat="1" x14ac:dyDescent="0.2">
      <c r="A277" s="129"/>
      <c r="B277" s="129"/>
      <c r="C277" s="47" t="s">
        <v>12</v>
      </c>
      <c r="D277" s="48" t="s">
        <v>3</v>
      </c>
      <c r="E277" s="49"/>
      <c r="F277" s="49"/>
      <c r="G277" s="49"/>
      <c r="H277" s="49"/>
      <c r="I277" s="50" t="s">
        <v>3</v>
      </c>
      <c r="J277" s="51" t="s">
        <v>754</v>
      </c>
      <c r="K277" s="17" t="s">
        <v>756</v>
      </c>
      <c r="L277" s="52" t="s">
        <v>377</v>
      </c>
      <c r="N277" s="33"/>
      <c r="S277" s="46"/>
      <c r="AB277" s="32" t="str">
        <f t="shared" si="59"/>
        <v>N-ADV-133-H-C/1</v>
      </c>
      <c r="AC277" s="33" t="str">
        <f t="shared" si="57"/>
        <v>ReO</v>
      </c>
    </row>
    <row r="278" spans="1:29" s="32" customFormat="1" x14ac:dyDescent="0.2">
      <c r="A278" s="129"/>
      <c r="B278" s="129"/>
      <c r="C278" s="47" t="s">
        <v>13</v>
      </c>
      <c r="D278" s="48" t="s">
        <v>3</v>
      </c>
      <c r="E278" s="49"/>
      <c r="F278" s="49"/>
      <c r="G278" s="49"/>
      <c r="H278" s="49"/>
      <c r="I278" s="50" t="s">
        <v>3</v>
      </c>
      <c r="J278" s="51" t="s">
        <v>755</v>
      </c>
      <c r="K278" s="17" t="s">
        <v>757</v>
      </c>
      <c r="L278" s="52" t="s">
        <v>377</v>
      </c>
      <c r="N278" s="33"/>
      <c r="S278" s="46"/>
      <c r="AB278" s="32" t="str">
        <f t="shared" si="59"/>
        <v>N-ADV-133-H-C/1</v>
      </c>
      <c r="AC278" s="33" t="str">
        <f t="shared" si="57"/>
        <v>ReO</v>
      </c>
    </row>
    <row r="279" spans="1:29" s="32" customFormat="1" x14ac:dyDescent="0.2">
      <c r="A279" s="129"/>
      <c r="B279" s="129"/>
      <c r="C279" s="47" t="s">
        <v>14</v>
      </c>
      <c r="D279" s="48" t="s">
        <v>3</v>
      </c>
      <c r="E279" s="49"/>
      <c r="F279" s="49"/>
      <c r="G279" s="49"/>
      <c r="H279" s="49"/>
      <c r="I279" s="50" t="s">
        <v>3</v>
      </c>
      <c r="J279" s="51" t="s">
        <v>66</v>
      </c>
      <c r="K279" s="17" t="s">
        <v>758</v>
      </c>
      <c r="L279" s="52" t="s">
        <v>377</v>
      </c>
      <c r="N279" s="33"/>
      <c r="S279" s="46"/>
      <c r="AB279" s="32" t="str">
        <f t="shared" si="59"/>
        <v>N-ADV-133-H-C/1</v>
      </c>
      <c r="AC279" s="33" t="str">
        <f t="shared" si="57"/>
        <v>ReO</v>
      </c>
    </row>
    <row r="280" spans="1:29" s="32" customFormat="1" x14ac:dyDescent="0.2">
      <c r="A280" s="129"/>
      <c r="B280" s="129"/>
      <c r="C280" s="47" t="s">
        <v>644</v>
      </c>
      <c r="D280" s="48" t="s">
        <v>3</v>
      </c>
      <c r="E280" s="49"/>
      <c r="F280" s="49"/>
      <c r="G280" s="49"/>
      <c r="H280" s="49"/>
      <c r="I280" s="50" t="s">
        <v>3</v>
      </c>
      <c r="J280" s="51" t="s">
        <v>67</v>
      </c>
      <c r="K280" s="17" t="s">
        <v>759</v>
      </c>
      <c r="L280" s="52" t="s">
        <v>377</v>
      </c>
      <c r="N280" s="33"/>
      <c r="S280" s="46"/>
      <c r="AB280" s="32" t="str">
        <f t="shared" si="59"/>
        <v>N-ADV-133-H-C/1</v>
      </c>
      <c r="AC280" s="33" t="str">
        <f t="shared" si="57"/>
        <v>ReO</v>
      </c>
    </row>
    <row r="281" spans="1:29" s="32" customFormat="1" x14ac:dyDescent="0.2">
      <c r="A281" s="130"/>
      <c r="B281" s="130"/>
      <c r="C281" s="53" t="s">
        <v>645</v>
      </c>
      <c r="D281" s="54" t="s">
        <v>3</v>
      </c>
      <c r="E281" s="55"/>
      <c r="F281" s="55"/>
      <c r="G281" s="55"/>
      <c r="H281" s="55"/>
      <c r="I281" s="56" t="s">
        <v>3</v>
      </c>
      <c r="J281" s="57"/>
      <c r="K281" s="18"/>
      <c r="L281" s="58"/>
      <c r="N281" s="33"/>
      <c r="S281" s="46"/>
      <c r="AB281" s="32" t="str">
        <f>AB274</f>
        <v>N-ADV-133-H-C/1</v>
      </c>
      <c r="AC281" s="33" t="str">
        <f t="shared" si="57"/>
        <v>ReX</v>
      </c>
    </row>
    <row r="282" spans="1:29" s="32" customFormat="1" x14ac:dyDescent="0.2">
      <c r="J282" s="67" t="s">
        <v>599</v>
      </c>
      <c r="N282" s="33"/>
      <c r="S282" s="46" t="str">
        <f t="shared" ref="S282" si="60">IF(D282="Typ signálu","Označení signálu",IF(COUNTIF(J282,"G61*"),CONCATENATE(MID(J282,2,2),".",MID(J282,5,FIND("/",J282)-FIND("-",J282)-1),".MAR.",MID(J282,5,FIND("/",J282)-FIND("-",J282)-1),MID(J282,FIND("/",J282),20)),IF(COUNTIF(J282,"G62*"),CONCATENATE(MID(J282,2,2),".",MID(J282,5,FIND("/",J282)-FIND("-",J282)-1),".MAR.",MID(J282,5,FIND("/",J282)-FIND("-",J282)-1),MID(J282,FIND("/",J282),20)),"")))</f>
        <v/>
      </c>
      <c r="AC282" s="33"/>
    </row>
    <row r="283" spans="1:29" s="32" customFormat="1" ht="12.75" customHeight="1" x14ac:dyDescent="0.2">
      <c r="A283" s="131" t="s">
        <v>15</v>
      </c>
      <c r="B283" s="133" t="s">
        <v>4</v>
      </c>
      <c r="C283" s="135" t="s">
        <v>674</v>
      </c>
      <c r="D283" s="137" t="s">
        <v>8</v>
      </c>
      <c r="E283" s="138"/>
      <c r="F283" s="138"/>
      <c r="G283" s="138"/>
      <c r="H283" s="138"/>
      <c r="I283" s="138"/>
      <c r="J283" s="31" t="s">
        <v>0</v>
      </c>
      <c r="K283" s="139" t="s">
        <v>2</v>
      </c>
      <c r="L283" s="139" t="s">
        <v>1</v>
      </c>
      <c r="N283" s="33"/>
      <c r="S283" s="46"/>
      <c r="AB283" s="34" t="str">
        <f>A285</f>
        <v>N-ADV-133-H-C/1</v>
      </c>
      <c r="AC283" s="33" t="str">
        <f t="shared" ref="AC283:AC292" si="61">CONCATENATE(MID(C283,1,2),IF(K283&lt;&gt;0,"O","X"))</f>
        <v>PDO</v>
      </c>
    </row>
    <row r="284" spans="1:29" s="32" customFormat="1" ht="27" customHeight="1" x14ac:dyDescent="0.2">
      <c r="A284" s="132"/>
      <c r="B284" s="134"/>
      <c r="C284" s="136"/>
      <c r="D284" s="68" t="s">
        <v>641</v>
      </c>
      <c r="E284" s="69" t="s">
        <v>642</v>
      </c>
      <c r="F284" s="69"/>
      <c r="G284" s="69"/>
      <c r="H284" s="68"/>
      <c r="I284" s="70" t="s">
        <v>603</v>
      </c>
      <c r="J284" s="38" t="s">
        <v>599</v>
      </c>
      <c r="K284" s="140"/>
      <c r="L284" s="140"/>
      <c r="N284" s="33"/>
      <c r="S284" s="46" t="str">
        <f t="shared" ref="S284" si="62">IF(D284="Typ signálu","Označení signálu",IF(COUNTIF(J284,"G61*"),CONCATENATE(MID(J284,2,2),".",MID(J284,5,FIND("/",J284)-FIND("-",J284)-1),".MAR.",MID(J284,5,FIND("/",J284)-FIND("-",J284)-1),MID(J284,FIND("/",J284),20)),IF(COUNTIF(J284,"G62*"),CONCATENATE(MID(J284,2,2),".",MID(J284,5,FIND("/",J284)-FIND("-",J284)-1),".MAR.",MID(J284,5,FIND("/",J284)-FIND("-",J284)-1),MID(J284,FIND("/",J284),20)),"")))</f>
        <v/>
      </c>
      <c r="AB284" s="32" t="str">
        <f t="shared" ref="AB284:AB291" si="63">AB283</f>
        <v>N-ADV-133-H-C/1</v>
      </c>
      <c r="AC284" s="33" t="str">
        <f t="shared" si="61"/>
        <v>X</v>
      </c>
    </row>
    <row r="285" spans="1:29" s="32" customFormat="1" ht="12.75" customHeight="1" x14ac:dyDescent="0.2">
      <c r="A285" s="128" t="s">
        <v>621</v>
      </c>
      <c r="B285" s="128" t="s">
        <v>675</v>
      </c>
      <c r="C285" s="39" t="s">
        <v>9</v>
      </c>
      <c r="D285" s="40" t="s">
        <v>3</v>
      </c>
      <c r="E285" s="41"/>
      <c r="F285" s="41"/>
      <c r="G285" s="41"/>
      <c r="H285" s="41"/>
      <c r="I285" s="42" t="s">
        <v>3</v>
      </c>
      <c r="J285" s="43" t="s">
        <v>406</v>
      </c>
      <c r="K285" s="44" t="s">
        <v>408</v>
      </c>
      <c r="L285" s="45"/>
      <c r="N285" s="33"/>
      <c r="S285" s="46"/>
      <c r="AB285" s="32" t="str">
        <f t="shared" si="63"/>
        <v>N-ADV-133-H-C/1</v>
      </c>
      <c r="AC285" s="33" t="str">
        <f t="shared" si="61"/>
        <v>ReO</v>
      </c>
    </row>
    <row r="286" spans="1:29" s="32" customFormat="1" x14ac:dyDescent="0.2">
      <c r="A286" s="129"/>
      <c r="B286" s="129"/>
      <c r="C286" s="47" t="s">
        <v>10</v>
      </c>
      <c r="D286" s="48" t="s">
        <v>3</v>
      </c>
      <c r="E286" s="49"/>
      <c r="F286" s="49"/>
      <c r="G286" s="49"/>
      <c r="H286" s="49"/>
      <c r="I286" s="50" t="s">
        <v>3</v>
      </c>
      <c r="J286" s="51" t="s">
        <v>407</v>
      </c>
      <c r="K286" s="17" t="s">
        <v>409</v>
      </c>
      <c r="L286" s="52"/>
      <c r="N286" s="33"/>
      <c r="S286" s="46"/>
      <c r="AB286" s="32" t="str">
        <f t="shared" si="63"/>
        <v>N-ADV-133-H-C/1</v>
      </c>
      <c r="AC286" s="33" t="str">
        <f t="shared" si="61"/>
        <v>ReO</v>
      </c>
    </row>
    <row r="287" spans="1:29" s="32" customFormat="1" x14ac:dyDescent="0.2">
      <c r="A287" s="129"/>
      <c r="B287" s="129"/>
      <c r="C287" s="47" t="s">
        <v>11</v>
      </c>
      <c r="D287" s="48" t="s">
        <v>3</v>
      </c>
      <c r="E287" s="49"/>
      <c r="F287" s="49"/>
      <c r="G287" s="49"/>
      <c r="H287" s="49"/>
      <c r="I287" s="50" t="s">
        <v>3</v>
      </c>
      <c r="J287" s="51" t="s">
        <v>400</v>
      </c>
      <c r="K287" s="17" t="s">
        <v>405</v>
      </c>
      <c r="L287" s="52"/>
      <c r="N287" s="33"/>
      <c r="S287" s="46"/>
      <c r="AB287" s="32" t="str">
        <f t="shared" si="63"/>
        <v>N-ADV-133-H-C/1</v>
      </c>
      <c r="AC287" s="33" t="str">
        <f t="shared" si="61"/>
        <v>ReO</v>
      </c>
    </row>
    <row r="288" spans="1:29" s="32" customFormat="1" x14ac:dyDescent="0.2">
      <c r="A288" s="129"/>
      <c r="B288" s="129"/>
      <c r="C288" s="47" t="s">
        <v>12</v>
      </c>
      <c r="D288" s="48" t="s">
        <v>3</v>
      </c>
      <c r="E288" s="49"/>
      <c r="F288" s="49"/>
      <c r="G288" s="49"/>
      <c r="H288" s="49"/>
      <c r="I288" s="50" t="s">
        <v>3</v>
      </c>
      <c r="J288" s="51"/>
      <c r="K288" s="17"/>
      <c r="L288" s="52"/>
      <c r="N288" s="33"/>
      <c r="S288" s="46"/>
      <c r="AB288" s="32" t="str">
        <f t="shared" si="63"/>
        <v>N-ADV-133-H-C/1</v>
      </c>
      <c r="AC288" s="33" t="str">
        <f t="shared" si="61"/>
        <v>ReX</v>
      </c>
    </row>
    <row r="289" spans="1:29" s="32" customFormat="1" x14ac:dyDescent="0.2">
      <c r="A289" s="129"/>
      <c r="B289" s="129"/>
      <c r="C289" s="47" t="s">
        <v>13</v>
      </c>
      <c r="D289" s="48" t="s">
        <v>3</v>
      </c>
      <c r="E289" s="49"/>
      <c r="F289" s="49"/>
      <c r="G289" s="49"/>
      <c r="H289" s="49"/>
      <c r="I289" s="50" t="s">
        <v>3</v>
      </c>
      <c r="J289" s="51"/>
      <c r="K289" s="17"/>
      <c r="L289" s="52"/>
      <c r="N289" s="33"/>
      <c r="S289" s="46"/>
      <c r="AB289" s="32" t="str">
        <f t="shared" si="63"/>
        <v>N-ADV-133-H-C/1</v>
      </c>
      <c r="AC289" s="33" t="str">
        <f t="shared" si="61"/>
        <v>ReX</v>
      </c>
    </row>
    <row r="290" spans="1:29" s="32" customFormat="1" x14ac:dyDescent="0.2">
      <c r="A290" s="129"/>
      <c r="B290" s="129"/>
      <c r="C290" s="47" t="s">
        <v>14</v>
      </c>
      <c r="D290" s="48" t="s">
        <v>3</v>
      </c>
      <c r="E290" s="49"/>
      <c r="F290" s="49"/>
      <c r="G290" s="49"/>
      <c r="H290" s="49"/>
      <c r="I290" s="50" t="s">
        <v>3</v>
      </c>
      <c r="J290" s="51"/>
      <c r="K290" s="17"/>
      <c r="L290" s="52"/>
      <c r="N290" s="33"/>
      <c r="S290" s="46"/>
      <c r="AB290" s="32" t="str">
        <f t="shared" si="63"/>
        <v>N-ADV-133-H-C/1</v>
      </c>
      <c r="AC290" s="33" t="str">
        <f t="shared" si="61"/>
        <v>ReX</v>
      </c>
    </row>
    <row r="291" spans="1:29" s="32" customFormat="1" x14ac:dyDescent="0.2">
      <c r="A291" s="129"/>
      <c r="B291" s="129"/>
      <c r="C291" s="47" t="s">
        <v>644</v>
      </c>
      <c r="D291" s="48" t="s">
        <v>3</v>
      </c>
      <c r="E291" s="49"/>
      <c r="F291" s="49"/>
      <c r="G291" s="49"/>
      <c r="H291" s="49"/>
      <c r="I291" s="50" t="s">
        <v>3</v>
      </c>
      <c r="J291" s="51"/>
      <c r="K291" s="17"/>
      <c r="L291" s="52"/>
      <c r="N291" s="33"/>
      <c r="S291" s="46"/>
      <c r="AB291" s="32" t="str">
        <f t="shared" si="63"/>
        <v>N-ADV-133-H-C/1</v>
      </c>
      <c r="AC291" s="33" t="str">
        <f t="shared" si="61"/>
        <v>ReX</v>
      </c>
    </row>
    <row r="292" spans="1:29" s="32" customFormat="1" x14ac:dyDescent="0.2">
      <c r="A292" s="130"/>
      <c r="B292" s="130"/>
      <c r="C292" s="53" t="s">
        <v>645</v>
      </c>
      <c r="D292" s="54" t="s">
        <v>3</v>
      </c>
      <c r="E292" s="55"/>
      <c r="F292" s="55"/>
      <c r="G292" s="55"/>
      <c r="H292" s="55"/>
      <c r="I292" s="56" t="s">
        <v>3</v>
      </c>
      <c r="J292" s="57"/>
      <c r="K292" s="18"/>
      <c r="L292" s="58"/>
      <c r="N292" s="33"/>
      <c r="S292" s="46"/>
      <c r="AB292" s="32" t="str">
        <f>AB285</f>
        <v>N-ADV-133-H-C/1</v>
      </c>
      <c r="AC292" s="33" t="str">
        <f t="shared" si="61"/>
        <v>ReX</v>
      </c>
    </row>
    <row r="293" spans="1:29" s="32" customFormat="1" x14ac:dyDescent="0.2">
      <c r="J293" s="67" t="s">
        <v>599</v>
      </c>
      <c r="N293" s="33"/>
      <c r="S293" s="46" t="str">
        <f t="shared" ref="S293" si="64">IF(D293="Typ signálu","Označení signálu",IF(COUNTIF(J293,"G61*"),CONCATENATE(MID(J293,2,2),".",MID(J293,5,FIND("/",J293)-FIND("-",J293)-1),".MAR.",MID(J293,5,FIND("/",J293)-FIND("-",J293)-1),MID(J293,FIND("/",J293),20)),IF(COUNTIF(J293,"G62*"),CONCATENATE(MID(J293,2,2),".",MID(J293,5,FIND("/",J293)-FIND("-",J293)-1),".MAR.",MID(J293,5,FIND("/",J293)-FIND("-",J293)-1),MID(J293,FIND("/",J293),20)),"")))</f>
        <v/>
      </c>
      <c r="AC293" s="33"/>
    </row>
    <row r="294" spans="1:29" s="32" customFormat="1" ht="12.75" customHeight="1" x14ac:dyDescent="0.2">
      <c r="A294" s="131" t="s">
        <v>15</v>
      </c>
      <c r="B294" s="133" t="s">
        <v>4</v>
      </c>
      <c r="C294" s="135" t="s">
        <v>684</v>
      </c>
      <c r="D294" s="137" t="s">
        <v>8</v>
      </c>
      <c r="E294" s="138"/>
      <c r="F294" s="138"/>
      <c r="G294" s="138"/>
      <c r="H294" s="138"/>
      <c r="I294" s="138"/>
      <c r="J294" s="31" t="s">
        <v>0</v>
      </c>
      <c r="K294" s="139" t="s">
        <v>2</v>
      </c>
      <c r="L294" s="139" t="s">
        <v>1</v>
      </c>
      <c r="N294" s="33"/>
      <c r="S294" s="46"/>
      <c r="AB294" s="34" t="str">
        <f>A296</f>
        <v>N-ADV-133-H-C/1</v>
      </c>
      <c r="AC294" s="33" t="str">
        <f t="shared" ref="AC294:AC303" si="65">CONCATENATE(MID(C294,1,2),IF(K294&lt;&gt;0,"O","X"))</f>
        <v>PDO</v>
      </c>
    </row>
    <row r="295" spans="1:29" s="32" customFormat="1" ht="27" customHeight="1" x14ac:dyDescent="0.2">
      <c r="A295" s="132"/>
      <c r="B295" s="134"/>
      <c r="C295" s="136"/>
      <c r="D295" s="68" t="s">
        <v>641</v>
      </c>
      <c r="E295" s="69" t="s">
        <v>642</v>
      </c>
      <c r="F295" s="69"/>
      <c r="G295" s="69"/>
      <c r="H295" s="68"/>
      <c r="I295" s="70" t="s">
        <v>603</v>
      </c>
      <c r="J295" s="38" t="s">
        <v>599</v>
      </c>
      <c r="K295" s="140"/>
      <c r="L295" s="140"/>
      <c r="N295" s="33"/>
      <c r="S295" s="46" t="str">
        <f t="shared" ref="S295" si="66">IF(D295="Typ signálu","Označení signálu",IF(COUNTIF(J295,"G61*"),CONCATENATE(MID(J295,2,2),".",MID(J295,5,FIND("/",J295)-FIND("-",J295)-1),".MAR.",MID(J295,5,FIND("/",J295)-FIND("-",J295)-1),MID(J295,FIND("/",J295),20)),IF(COUNTIF(J295,"G62*"),CONCATENATE(MID(J295,2,2),".",MID(J295,5,FIND("/",J295)-FIND("-",J295)-1),".MAR.",MID(J295,5,FIND("/",J295)-FIND("-",J295)-1),MID(J295,FIND("/",J295),20)),"")))</f>
        <v/>
      </c>
      <c r="AB295" s="32" t="str">
        <f t="shared" ref="AB295:AB302" si="67">AB294</f>
        <v>N-ADV-133-H-C/1</v>
      </c>
      <c r="AC295" s="33" t="str">
        <f t="shared" si="65"/>
        <v>X</v>
      </c>
    </row>
    <row r="296" spans="1:29" s="32" customFormat="1" ht="12.75" customHeight="1" x14ac:dyDescent="0.2">
      <c r="A296" s="128" t="s">
        <v>621</v>
      </c>
      <c r="B296" s="128" t="s">
        <v>685</v>
      </c>
      <c r="C296" s="39" t="s">
        <v>9</v>
      </c>
      <c r="D296" s="40" t="s">
        <v>3</v>
      </c>
      <c r="E296" s="41"/>
      <c r="F296" s="41"/>
      <c r="G296" s="41"/>
      <c r="H296" s="41"/>
      <c r="I296" s="42" t="s">
        <v>3</v>
      </c>
      <c r="J296" s="43" t="s">
        <v>354</v>
      </c>
      <c r="K296" s="44" t="s">
        <v>373</v>
      </c>
      <c r="L296" s="45"/>
      <c r="N296" s="33"/>
      <c r="S296" s="46"/>
      <c r="AB296" s="32" t="str">
        <f t="shared" si="67"/>
        <v>N-ADV-133-H-C/1</v>
      </c>
      <c r="AC296" s="33" t="str">
        <f t="shared" si="65"/>
        <v>ReO</v>
      </c>
    </row>
    <row r="297" spans="1:29" s="32" customFormat="1" x14ac:dyDescent="0.2">
      <c r="A297" s="129"/>
      <c r="B297" s="129"/>
      <c r="C297" s="47" t="s">
        <v>10</v>
      </c>
      <c r="D297" s="48" t="s">
        <v>3</v>
      </c>
      <c r="E297" s="49"/>
      <c r="F297" s="49"/>
      <c r="G297" s="49"/>
      <c r="H297" s="49"/>
      <c r="I297" s="50" t="s">
        <v>3</v>
      </c>
      <c r="J297" s="51" t="s">
        <v>352</v>
      </c>
      <c r="K297" s="17" t="s">
        <v>357</v>
      </c>
      <c r="L297" s="52"/>
      <c r="N297" s="33"/>
      <c r="S297" s="46"/>
      <c r="AB297" s="32" t="str">
        <f t="shared" si="67"/>
        <v>N-ADV-133-H-C/1</v>
      </c>
      <c r="AC297" s="33" t="str">
        <f t="shared" si="65"/>
        <v>ReO</v>
      </c>
    </row>
    <row r="298" spans="1:29" s="32" customFormat="1" x14ac:dyDescent="0.2">
      <c r="A298" s="129"/>
      <c r="B298" s="129"/>
      <c r="C298" s="47" t="s">
        <v>11</v>
      </c>
      <c r="D298" s="48" t="s">
        <v>3</v>
      </c>
      <c r="E298" s="49"/>
      <c r="F298" s="49"/>
      <c r="G298" s="49"/>
      <c r="H298" s="49"/>
      <c r="I298" s="50" t="s">
        <v>3</v>
      </c>
      <c r="J298" s="51" t="s">
        <v>542</v>
      </c>
      <c r="K298" s="17" t="s">
        <v>543</v>
      </c>
      <c r="L298" s="52"/>
      <c r="N298" s="33"/>
      <c r="S298" s="46"/>
      <c r="AB298" s="32" t="str">
        <f t="shared" si="67"/>
        <v>N-ADV-133-H-C/1</v>
      </c>
      <c r="AC298" s="33" t="str">
        <f t="shared" si="65"/>
        <v>ReO</v>
      </c>
    </row>
    <row r="299" spans="1:29" s="32" customFormat="1" x14ac:dyDescent="0.2">
      <c r="A299" s="129"/>
      <c r="B299" s="129"/>
      <c r="C299" s="47" t="s">
        <v>12</v>
      </c>
      <c r="D299" s="48" t="s">
        <v>3</v>
      </c>
      <c r="E299" s="49"/>
      <c r="F299" s="49"/>
      <c r="G299" s="49"/>
      <c r="H299" s="49"/>
      <c r="I299" s="50" t="s">
        <v>3</v>
      </c>
      <c r="J299" s="51" t="s">
        <v>544</v>
      </c>
      <c r="K299" s="17" t="s">
        <v>545</v>
      </c>
      <c r="L299" s="52"/>
      <c r="N299" s="33"/>
      <c r="S299" s="46"/>
      <c r="AB299" s="32" t="str">
        <f t="shared" si="67"/>
        <v>N-ADV-133-H-C/1</v>
      </c>
      <c r="AC299" s="33" t="str">
        <f t="shared" si="65"/>
        <v>ReO</v>
      </c>
    </row>
    <row r="300" spans="1:29" s="32" customFormat="1" x14ac:dyDescent="0.2">
      <c r="A300" s="129"/>
      <c r="B300" s="129"/>
      <c r="C300" s="47" t="s">
        <v>13</v>
      </c>
      <c r="D300" s="48" t="s">
        <v>3</v>
      </c>
      <c r="E300" s="49"/>
      <c r="F300" s="49"/>
      <c r="G300" s="49"/>
      <c r="H300" s="49"/>
      <c r="I300" s="50" t="s">
        <v>3</v>
      </c>
      <c r="J300" s="51" t="s">
        <v>544</v>
      </c>
      <c r="K300" s="17" t="s">
        <v>546</v>
      </c>
      <c r="L300" s="52"/>
      <c r="N300" s="33"/>
      <c r="S300" s="46"/>
      <c r="AB300" s="32" t="str">
        <f t="shared" si="67"/>
        <v>N-ADV-133-H-C/1</v>
      </c>
      <c r="AC300" s="33" t="str">
        <f t="shared" si="65"/>
        <v>ReO</v>
      </c>
    </row>
    <row r="301" spans="1:29" s="32" customFormat="1" x14ac:dyDescent="0.2">
      <c r="A301" s="129"/>
      <c r="B301" s="129"/>
      <c r="C301" s="47" t="s">
        <v>14</v>
      </c>
      <c r="D301" s="48" t="s">
        <v>3</v>
      </c>
      <c r="E301" s="49"/>
      <c r="F301" s="49"/>
      <c r="G301" s="49"/>
      <c r="H301" s="49"/>
      <c r="I301" s="50" t="s">
        <v>3</v>
      </c>
      <c r="J301" s="51" t="s">
        <v>544</v>
      </c>
      <c r="K301" s="17" t="s">
        <v>547</v>
      </c>
      <c r="L301" s="52"/>
      <c r="N301" s="33"/>
      <c r="S301" s="46"/>
      <c r="AB301" s="32" t="str">
        <f t="shared" si="67"/>
        <v>N-ADV-133-H-C/1</v>
      </c>
      <c r="AC301" s="33" t="str">
        <f t="shared" si="65"/>
        <v>ReO</v>
      </c>
    </row>
    <row r="302" spans="1:29" s="32" customFormat="1" x14ac:dyDescent="0.2">
      <c r="A302" s="129"/>
      <c r="B302" s="129"/>
      <c r="C302" s="47" t="s">
        <v>644</v>
      </c>
      <c r="D302" s="48" t="s">
        <v>3</v>
      </c>
      <c r="E302" s="49"/>
      <c r="F302" s="49"/>
      <c r="G302" s="49"/>
      <c r="H302" s="49"/>
      <c r="I302" s="50" t="s">
        <v>3</v>
      </c>
      <c r="J302" s="51"/>
      <c r="K302" s="17"/>
      <c r="L302" s="52"/>
      <c r="N302" s="33"/>
      <c r="S302" s="46"/>
      <c r="AB302" s="32" t="str">
        <f t="shared" si="67"/>
        <v>N-ADV-133-H-C/1</v>
      </c>
      <c r="AC302" s="33" t="str">
        <f t="shared" si="65"/>
        <v>ReX</v>
      </c>
    </row>
    <row r="303" spans="1:29" s="32" customFormat="1" x14ac:dyDescent="0.2">
      <c r="A303" s="130"/>
      <c r="B303" s="130"/>
      <c r="C303" s="53" t="s">
        <v>645</v>
      </c>
      <c r="D303" s="54" t="s">
        <v>3</v>
      </c>
      <c r="E303" s="55"/>
      <c r="F303" s="55"/>
      <c r="G303" s="55"/>
      <c r="H303" s="55"/>
      <c r="I303" s="56" t="s">
        <v>3</v>
      </c>
      <c r="J303" s="57"/>
      <c r="K303" s="18"/>
      <c r="L303" s="58"/>
      <c r="N303" s="33"/>
      <c r="S303" s="46"/>
      <c r="AB303" s="32" t="str">
        <f>AB296</f>
        <v>N-ADV-133-H-C/1</v>
      </c>
      <c r="AC303" s="33" t="str">
        <f t="shared" si="65"/>
        <v>ReX</v>
      </c>
    </row>
    <row r="304" spans="1:29" s="32" customFormat="1" x14ac:dyDescent="0.2">
      <c r="J304" s="67" t="s">
        <v>599</v>
      </c>
      <c r="N304" s="33"/>
      <c r="S304" s="46" t="str">
        <f t="shared" ref="S304" si="68">IF(D304="Typ signálu","Označení signálu",IF(COUNTIF(J304,"G61*"),CONCATENATE(MID(J304,2,2),".",MID(J304,5,FIND("/",J304)-FIND("-",J304)-1),".MAR.",MID(J304,5,FIND("/",J304)-FIND("-",J304)-1),MID(J304,FIND("/",J304),20)),IF(COUNTIF(J304,"G62*"),CONCATENATE(MID(J304,2,2),".",MID(J304,5,FIND("/",J304)-FIND("-",J304)-1),".MAR.",MID(J304,5,FIND("/",J304)-FIND("-",J304)-1),MID(J304,FIND("/",J304),20)),"")))</f>
        <v/>
      </c>
      <c r="AC304" s="33"/>
    </row>
    <row r="305" spans="1:29" s="32" customFormat="1" ht="12.75" customHeight="1" x14ac:dyDescent="0.2">
      <c r="A305" s="131" t="s">
        <v>15</v>
      </c>
      <c r="B305" s="133" t="s">
        <v>4</v>
      </c>
      <c r="C305" s="135" t="s">
        <v>686</v>
      </c>
      <c r="D305" s="137" t="s">
        <v>8</v>
      </c>
      <c r="E305" s="138"/>
      <c r="F305" s="138"/>
      <c r="G305" s="138"/>
      <c r="H305" s="138"/>
      <c r="I305" s="138"/>
      <c r="J305" s="31" t="s">
        <v>0</v>
      </c>
      <c r="K305" s="139" t="s">
        <v>2</v>
      </c>
      <c r="L305" s="139" t="s">
        <v>1</v>
      </c>
      <c r="N305" s="33"/>
      <c r="S305" s="46"/>
      <c r="AB305" s="34" t="str">
        <f>A307</f>
        <v>N-ADV-133-H-C/1</v>
      </c>
      <c r="AC305" s="33" t="str">
        <f t="shared" ref="AC305:AC314" si="69">CONCATENATE(MID(C305,1,2),IF(K305&lt;&gt;0,"O","X"))</f>
        <v>PDO</v>
      </c>
    </row>
    <row r="306" spans="1:29" s="32" customFormat="1" ht="27" customHeight="1" x14ac:dyDescent="0.2">
      <c r="A306" s="132"/>
      <c r="B306" s="134"/>
      <c r="C306" s="136"/>
      <c r="D306" s="68" t="s">
        <v>641</v>
      </c>
      <c r="E306" s="69" t="s">
        <v>642</v>
      </c>
      <c r="F306" s="69"/>
      <c r="G306" s="69"/>
      <c r="H306" s="68"/>
      <c r="I306" s="70" t="s">
        <v>603</v>
      </c>
      <c r="J306" s="38" t="s">
        <v>599</v>
      </c>
      <c r="K306" s="140"/>
      <c r="L306" s="140"/>
      <c r="N306" s="33"/>
      <c r="S306" s="46" t="str">
        <f t="shared" ref="S306" si="70">IF(D306="Typ signálu","Označení signálu",IF(COUNTIF(J306,"G61*"),CONCATENATE(MID(J306,2,2),".",MID(J306,5,FIND("/",J306)-FIND("-",J306)-1),".MAR.",MID(J306,5,FIND("/",J306)-FIND("-",J306)-1),MID(J306,FIND("/",J306),20)),IF(COUNTIF(J306,"G62*"),CONCATENATE(MID(J306,2,2),".",MID(J306,5,FIND("/",J306)-FIND("-",J306)-1),".MAR.",MID(J306,5,FIND("/",J306)-FIND("-",J306)-1),MID(J306,FIND("/",J306),20)),"")))</f>
        <v/>
      </c>
      <c r="AB306" s="32" t="str">
        <f t="shared" ref="AB306:AB313" si="71">AB305</f>
        <v>N-ADV-133-H-C/1</v>
      </c>
      <c r="AC306" s="33" t="str">
        <f t="shared" si="69"/>
        <v>X</v>
      </c>
    </row>
    <row r="307" spans="1:29" s="32" customFormat="1" ht="12.75" customHeight="1" x14ac:dyDescent="0.2">
      <c r="A307" s="128" t="s">
        <v>621</v>
      </c>
      <c r="B307" s="128" t="s">
        <v>687</v>
      </c>
      <c r="C307" s="39" t="s">
        <v>9</v>
      </c>
      <c r="D307" s="40" t="s">
        <v>3</v>
      </c>
      <c r="E307" s="41"/>
      <c r="F307" s="41"/>
      <c r="G307" s="41"/>
      <c r="H307" s="41"/>
      <c r="I307" s="42" t="s">
        <v>3</v>
      </c>
      <c r="J307" s="43" t="s">
        <v>380</v>
      </c>
      <c r="K307" s="44" t="s">
        <v>382</v>
      </c>
      <c r="L307" s="45" t="s">
        <v>28</v>
      </c>
      <c r="N307" s="33"/>
      <c r="S307" s="46"/>
      <c r="AB307" s="32" t="str">
        <f t="shared" si="71"/>
        <v>N-ADV-133-H-C/1</v>
      </c>
      <c r="AC307" s="33" t="str">
        <f t="shared" si="69"/>
        <v>ReO</v>
      </c>
    </row>
    <row r="308" spans="1:29" s="32" customFormat="1" x14ac:dyDescent="0.2">
      <c r="A308" s="129"/>
      <c r="B308" s="129"/>
      <c r="C308" s="47" t="s">
        <v>10</v>
      </c>
      <c r="D308" s="48" t="s">
        <v>3</v>
      </c>
      <c r="E308" s="49"/>
      <c r="F308" s="49"/>
      <c r="G308" s="49"/>
      <c r="H308" s="49"/>
      <c r="I308" s="50" t="s">
        <v>3</v>
      </c>
      <c r="J308" s="51" t="s">
        <v>381</v>
      </c>
      <c r="K308" s="17" t="s">
        <v>385</v>
      </c>
      <c r="L308" s="52" t="s">
        <v>28</v>
      </c>
      <c r="N308" s="33"/>
      <c r="S308" s="46"/>
      <c r="AB308" s="32" t="str">
        <f t="shared" si="71"/>
        <v>N-ADV-133-H-C/1</v>
      </c>
      <c r="AC308" s="33" t="str">
        <f t="shared" si="69"/>
        <v>ReO</v>
      </c>
    </row>
    <row r="309" spans="1:29" s="32" customFormat="1" x14ac:dyDescent="0.2">
      <c r="A309" s="129"/>
      <c r="B309" s="129"/>
      <c r="C309" s="47" t="s">
        <v>11</v>
      </c>
      <c r="D309" s="48" t="s">
        <v>3</v>
      </c>
      <c r="E309" s="49"/>
      <c r="F309" s="49"/>
      <c r="G309" s="49"/>
      <c r="H309" s="49"/>
      <c r="I309" s="50" t="s">
        <v>3</v>
      </c>
      <c r="J309" s="51" t="s">
        <v>383</v>
      </c>
      <c r="K309" s="17" t="s">
        <v>384</v>
      </c>
      <c r="L309" s="52" t="s">
        <v>28</v>
      </c>
      <c r="N309" s="33"/>
      <c r="S309" s="46"/>
      <c r="AB309" s="32" t="str">
        <f t="shared" si="71"/>
        <v>N-ADV-133-H-C/1</v>
      </c>
      <c r="AC309" s="33" t="str">
        <f t="shared" si="69"/>
        <v>ReO</v>
      </c>
    </row>
    <row r="310" spans="1:29" s="32" customFormat="1" x14ac:dyDescent="0.2">
      <c r="A310" s="129"/>
      <c r="B310" s="129"/>
      <c r="C310" s="47" t="s">
        <v>12</v>
      </c>
      <c r="D310" s="48" t="s">
        <v>3</v>
      </c>
      <c r="E310" s="49"/>
      <c r="F310" s="49"/>
      <c r="G310" s="49"/>
      <c r="H310" s="49"/>
      <c r="I310" s="50" t="s">
        <v>3</v>
      </c>
      <c r="J310" s="51" t="s">
        <v>387</v>
      </c>
      <c r="K310" s="17" t="s">
        <v>386</v>
      </c>
      <c r="L310" s="52" t="s">
        <v>28</v>
      </c>
      <c r="N310" s="33"/>
      <c r="S310" s="46"/>
      <c r="AB310" s="32" t="str">
        <f t="shared" si="71"/>
        <v>N-ADV-133-H-C/1</v>
      </c>
      <c r="AC310" s="33" t="str">
        <f t="shared" si="69"/>
        <v>ReO</v>
      </c>
    </row>
    <row r="311" spans="1:29" s="32" customFormat="1" x14ac:dyDescent="0.2">
      <c r="A311" s="129"/>
      <c r="B311" s="129"/>
      <c r="C311" s="47" t="s">
        <v>13</v>
      </c>
      <c r="D311" s="48" t="s">
        <v>3</v>
      </c>
      <c r="E311" s="49"/>
      <c r="F311" s="49"/>
      <c r="G311" s="49"/>
      <c r="H311" s="49"/>
      <c r="I311" s="50" t="s">
        <v>3</v>
      </c>
      <c r="J311" s="51" t="s">
        <v>388</v>
      </c>
      <c r="K311" s="17" t="s">
        <v>389</v>
      </c>
      <c r="L311" s="52" t="s">
        <v>28</v>
      </c>
      <c r="N311" s="33"/>
      <c r="S311" s="46"/>
      <c r="AB311" s="32" t="str">
        <f t="shared" si="71"/>
        <v>N-ADV-133-H-C/1</v>
      </c>
      <c r="AC311" s="33" t="str">
        <f t="shared" si="69"/>
        <v>ReO</v>
      </c>
    </row>
    <row r="312" spans="1:29" s="32" customFormat="1" x14ac:dyDescent="0.2">
      <c r="A312" s="129"/>
      <c r="B312" s="129"/>
      <c r="C312" s="47" t="s">
        <v>14</v>
      </c>
      <c r="D312" s="48" t="s">
        <v>3</v>
      </c>
      <c r="E312" s="49"/>
      <c r="F312" s="49"/>
      <c r="G312" s="49"/>
      <c r="H312" s="49"/>
      <c r="I312" s="50" t="s">
        <v>3</v>
      </c>
      <c r="J312" s="51" t="s">
        <v>391</v>
      </c>
      <c r="K312" s="17" t="s">
        <v>390</v>
      </c>
      <c r="L312" s="52" t="s">
        <v>28</v>
      </c>
      <c r="N312" s="33"/>
      <c r="S312" s="46"/>
      <c r="AB312" s="32" t="str">
        <f t="shared" si="71"/>
        <v>N-ADV-133-H-C/1</v>
      </c>
      <c r="AC312" s="33" t="str">
        <f t="shared" si="69"/>
        <v>ReO</v>
      </c>
    </row>
    <row r="313" spans="1:29" s="32" customFormat="1" x14ac:dyDescent="0.2">
      <c r="A313" s="129"/>
      <c r="B313" s="129"/>
      <c r="C313" s="47" t="s">
        <v>644</v>
      </c>
      <c r="D313" s="48" t="s">
        <v>3</v>
      </c>
      <c r="E313" s="49"/>
      <c r="F313" s="49"/>
      <c r="G313" s="49"/>
      <c r="H313" s="49"/>
      <c r="I313" s="50" t="s">
        <v>3</v>
      </c>
      <c r="J313" s="51" t="s">
        <v>392</v>
      </c>
      <c r="K313" s="17" t="s">
        <v>394</v>
      </c>
      <c r="L313" s="52" t="s">
        <v>28</v>
      </c>
      <c r="N313" s="33"/>
      <c r="S313" s="46"/>
      <c r="AB313" s="32" t="str">
        <f t="shared" si="71"/>
        <v>N-ADV-133-H-C/1</v>
      </c>
      <c r="AC313" s="33" t="str">
        <f t="shared" si="69"/>
        <v>ReO</v>
      </c>
    </row>
    <row r="314" spans="1:29" s="32" customFormat="1" x14ac:dyDescent="0.2">
      <c r="A314" s="130"/>
      <c r="B314" s="130"/>
      <c r="C314" s="53" t="s">
        <v>645</v>
      </c>
      <c r="D314" s="54" t="s">
        <v>3</v>
      </c>
      <c r="E314" s="55"/>
      <c r="F314" s="55"/>
      <c r="G314" s="55"/>
      <c r="H314" s="55"/>
      <c r="I314" s="56" t="s">
        <v>3</v>
      </c>
      <c r="J314" s="57" t="s">
        <v>393</v>
      </c>
      <c r="K314" s="18" t="s">
        <v>395</v>
      </c>
      <c r="L314" s="58" t="s">
        <v>28</v>
      </c>
      <c r="N314" s="33"/>
      <c r="S314" s="46"/>
      <c r="AB314" s="32" t="str">
        <f>AB307</f>
        <v>N-ADV-133-H-C/1</v>
      </c>
      <c r="AC314" s="33" t="str">
        <f t="shared" si="69"/>
        <v>ReO</v>
      </c>
    </row>
    <row r="315" spans="1:29" s="32" customFormat="1" x14ac:dyDescent="0.2">
      <c r="J315" s="67" t="s">
        <v>599</v>
      </c>
      <c r="N315" s="33"/>
      <c r="S315" s="46" t="str">
        <f t="shared" ref="S315" si="72">IF(D315="Typ signálu","Označení signálu",IF(COUNTIF(J315,"G61*"),CONCATENATE(MID(J315,2,2),".",MID(J315,5,FIND("/",J315)-FIND("-",J315)-1),".MAR.",MID(J315,5,FIND("/",J315)-FIND("-",J315)-1),MID(J315,FIND("/",J315),20)),IF(COUNTIF(J315,"G62*"),CONCATENATE(MID(J315,2,2),".",MID(J315,5,FIND("/",J315)-FIND("-",J315)-1),".MAR.",MID(J315,5,FIND("/",J315)-FIND("-",J315)-1),MID(J315,FIND("/",J315),20)),"")))</f>
        <v/>
      </c>
      <c r="AC315" s="33"/>
    </row>
    <row r="316" spans="1:29" s="32" customFormat="1" ht="12.75" customHeight="1" x14ac:dyDescent="0.2">
      <c r="A316" s="131" t="s">
        <v>15</v>
      </c>
      <c r="B316" s="133" t="s">
        <v>4</v>
      </c>
      <c r="C316" s="135" t="s">
        <v>764</v>
      </c>
      <c r="D316" s="137" t="s">
        <v>8</v>
      </c>
      <c r="E316" s="138"/>
      <c r="F316" s="138"/>
      <c r="G316" s="138"/>
      <c r="H316" s="138"/>
      <c r="I316" s="138"/>
      <c r="J316" s="31" t="s">
        <v>0</v>
      </c>
      <c r="K316" s="139" t="s">
        <v>2</v>
      </c>
      <c r="L316" s="139" t="s">
        <v>1</v>
      </c>
      <c r="N316" s="33"/>
      <c r="S316" s="46"/>
      <c r="AB316" s="34" t="str">
        <f>A318</f>
        <v>N-ADV-133-H-C/1</v>
      </c>
      <c r="AC316" s="33" t="str">
        <f t="shared" ref="AC316:AC325" si="73">CONCATENATE(MID(C316,1,2),IF(K316&lt;&gt;0,"O","X"))</f>
        <v>PDO</v>
      </c>
    </row>
    <row r="317" spans="1:29" s="32" customFormat="1" ht="27" customHeight="1" x14ac:dyDescent="0.2">
      <c r="A317" s="132"/>
      <c r="B317" s="134"/>
      <c r="C317" s="136"/>
      <c r="D317" s="68" t="s">
        <v>641</v>
      </c>
      <c r="E317" s="69" t="s">
        <v>642</v>
      </c>
      <c r="F317" s="69"/>
      <c r="G317" s="69"/>
      <c r="H317" s="68"/>
      <c r="I317" s="70" t="s">
        <v>603</v>
      </c>
      <c r="J317" s="38" t="s">
        <v>599</v>
      </c>
      <c r="K317" s="140"/>
      <c r="L317" s="140"/>
      <c r="N317" s="33"/>
      <c r="S317" s="46" t="str">
        <f t="shared" ref="S317" si="74">IF(D317="Typ signálu","Označení signálu",IF(COUNTIF(J317,"G61*"),CONCATENATE(MID(J317,2,2),".",MID(J317,5,FIND("/",J317)-FIND("-",J317)-1),".MAR.",MID(J317,5,FIND("/",J317)-FIND("-",J317)-1),MID(J317,FIND("/",J317),20)),IF(COUNTIF(J317,"G62*"),CONCATENATE(MID(J317,2,2),".",MID(J317,5,FIND("/",J317)-FIND("-",J317)-1),".MAR.",MID(J317,5,FIND("/",J317)-FIND("-",J317)-1),MID(J317,FIND("/",J317),20)),"")))</f>
        <v/>
      </c>
      <c r="AB317" s="32" t="str">
        <f t="shared" ref="AB317:AB324" si="75">AB316</f>
        <v>N-ADV-133-H-C/1</v>
      </c>
      <c r="AC317" s="33" t="str">
        <f t="shared" si="73"/>
        <v>X</v>
      </c>
    </row>
    <row r="318" spans="1:29" s="32" customFormat="1" ht="12.75" customHeight="1" x14ac:dyDescent="0.2">
      <c r="A318" s="128" t="s">
        <v>621</v>
      </c>
      <c r="B318" s="128" t="s">
        <v>765</v>
      </c>
      <c r="C318" s="39" t="s">
        <v>9</v>
      </c>
      <c r="D318" s="40" t="s">
        <v>3</v>
      </c>
      <c r="E318" s="41"/>
      <c r="F318" s="41"/>
      <c r="G318" s="41"/>
      <c r="H318" s="41"/>
      <c r="I318" s="42" t="s">
        <v>3</v>
      </c>
      <c r="J318" s="43" t="s">
        <v>74</v>
      </c>
      <c r="K318" s="44" t="s">
        <v>75</v>
      </c>
      <c r="L318" s="45" t="s">
        <v>28</v>
      </c>
      <c r="N318" s="33"/>
      <c r="S318" s="46"/>
      <c r="AB318" s="32" t="str">
        <f t="shared" si="75"/>
        <v>N-ADV-133-H-C/1</v>
      </c>
      <c r="AC318" s="33" t="str">
        <f t="shared" si="73"/>
        <v>ReO</v>
      </c>
    </row>
    <row r="319" spans="1:29" s="32" customFormat="1" x14ac:dyDescent="0.2">
      <c r="A319" s="129"/>
      <c r="B319" s="129"/>
      <c r="C319" s="47" t="s">
        <v>10</v>
      </c>
      <c r="D319" s="48" t="s">
        <v>3</v>
      </c>
      <c r="E319" s="49"/>
      <c r="F319" s="49"/>
      <c r="G319" s="49"/>
      <c r="H319" s="49"/>
      <c r="I319" s="50" t="s">
        <v>3</v>
      </c>
      <c r="J319" s="51"/>
      <c r="K319" s="17"/>
      <c r="L319" s="52"/>
      <c r="N319" s="33"/>
      <c r="S319" s="46"/>
      <c r="AB319" s="32" t="str">
        <f t="shared" si="75"/>
        <v>N-ADV-133-H-C/1</v>
      </c>
      <c r="AC319" s="33" t="str">
        <f t="shared" si="73"/>
        <v>ReX</v>
      </c>
    </row>
    <row r="320" spans="1:29" s="32" customFormat="1" x14ac:dyDescent="0.2">
      <c r="A320" s="129"/>
      <c r="B320" s="129"/>
      <c r="C320" s="47" t="s">
        <v>11</v>
      </c>
      <c r="D320" s="48" t="s">
        <v>3</v>
      </c>
      <c r="E320" s="49"/>
      <c r="F320" s="49"/>
      <c r="G320" s="49"/>
      <c r="H320" s="49"/>
      <c r="I320" s="50" t="s">
        <v>3</v>
      </c>
      <c r="J320" s="51"/>
      <c r="K320" s="17"/>
      <c r="L320" s="52"/>
      <c r="N320" s="33"/>
      <c r="S320" s="46"/>
      <c r="AB320" s="32" t="str">
        <f t="shared" si="75"/>
        <v>N-ADV-133-H-C/1</v>
      </c>
      <c r="AC320" s="33" t="str">
        <f t="shared" si="73"/>
        <v>ReX</v>
      </c>
    </row>
    <row r="321" spans="1:29" s="32" customFormat="1" x14ac:dyDescent="0.2">
      <c r="A321" s="129"/>
      <c r="B321" s="129"/>
      <c r="C321" s="47" t="s">
        <v>12</v>
      </c>
      <c r="D321" s="48" t="s">
        <v>3</v>
      </c>
      <c r="E321" s="49"/>
      <c r="F321" s="49"/>
      <c r="G321" s="49"/>
      <c r="H321" s="49"/>
      <c r="I321" s="50" t="s">
        <v>3</v>
      </c>
      <c r="J321" s="51"/>
      <c r="K321" s="17"/>
      <c r="L321" s="52"/>
      <c r="N321" s="33"/>
      <c r="S321" s="46"/>
      <c r="AB321" s="32" t="str">
        <f t="shared" si="75"/>
        <v>N-ADV-133-H-C/1</v>
      </c>
      <c r="AC321" s="33" t="str">
        <f t="shared" si="73"/>
        <v>ReX</v>
      </c>
    </row>
    <row r="322" spans="1:29" s="32" customFormat="1" x14ac:dyDescent="0.2">
      <c r="A322" s="129"/>
      <c r="B322" s="129"/>
      <c r="C322" s="47" t="s">
        <v>13</v>
      </c>
      <c r="D322" s="48" t="s">
        <v>3</v>
      </c>
      <c r="E322" s="49"/>
      <c r="F322" s="49"/>
      <c r="G322" s="49"/>
      <c r="H322" s="49"/>
      <c r="I322" s="50" t="s">
        <v>3</v>
      </c>
      <c r="J322" s="51"/>
      <c r="K322" s="17"/>
      <c r="L322" s="52"/>
      <c r="N322" s="33"/>
      <c r="S322" s="46"/>
      <c r="AB322" s="32" t="str">
        <f t="shared" si="75"/>
        <v>N-ADV-133-H-C/1</v>
      </c>
      <c r="AC322" s="33" t="str">
        <f t="shared" si="73"/>
        <v>ReX</v>
      </c>
    </row>
    <row r="323" spans="1:29" s="32" customFormat="1" x14ac:dyDescent="0.2">
      <c r="A323" s="129"/>
      <c r="B323" s="129"/>
      <c r="C323" s="47" t="s">
        <v>14</v>
      </c>
      <c r="D323" s="48" t="s">
        <v>3</v>
      </c>
      <c r="E323" s="49"/>
      <c r="F323" s="49"/>
      <c r="G323" s="49"/>
      <c r="H323" s="49"/>
      <c r="I323" s="50" t="s">
        <v>3</v>
      </c>
      <c r="J323" s="51"/>
      <c r="K323" s="17"/>
      <c r="L323" s="52"/>
      <c r="N323" s="33"/>
      <c r="S323" s="46"/>
      <c r="AB323" s="32" t="str">
        <f t="shared" si="75"/>
        <v>N-ADV-133-H-C/1</v>
      </c>
      <c r="AC323" s="33" t="str">
        <f t="shared" si="73"/>
        <v>ReX</v>
      </c>
    </row>
    <row r="324" spans="1:29" s="32" customFormat="1" x14ac:dyDescent="0.2">
      <c r="A324" s="129"/>
      <c r="B324" s="129"/>
      <c r="C324" s="47" t="s">
        <v>644</v>
      </c>
      <c r="D324" s="48" t="s">
        <v>3</v>
      </c>
      <c r="E324" s="49"/>
      <c r="F324" s="49"/>
      <c r="G324" s="49"/>
      <c r="H324" s="49"/>
      <c r="I324" s="50" t="s">
        <v>3</v>
      </c>
      <c r="J324" s="51"/>
      <c r="K324" s="17"/>
      <c r="L324" s="52"/>
      <c r="N324" s="33"/>
      <c r="S324" s="46"/>
      <c r="AB324" s="32" t="str">
        <f t="shared" si="75"/>
        <v>N-ADV-133-H-C/1</v>
      </c>
      <c r="AC324" s="33" t="str">
        <f t="shared" si="73"/>
        <v>ReX</v>
      </c>
    </row>
    <row r="325" spans="1:29" s="32" customFormat="1" x14ac:dyDescent="0.2">
      <c r="A325" s="130"/>
      <c r="B325" s="130"/>
      <c r="C325" s="53" t="s">
        <v>645</v>
      </c>
      <c r="D325" s="54" t="s">
        <v>3</v>
      </c>
      <c r="E325" s="55"/>
      <c r="F325" s="55"/>
      <c r="G325" s="55"/>
      <c r="H325" s="55"/>
      <c r="I325" s="56" t="s">
        <v>3</v>
      </c>
      <c r="J325" s="57"/>
      <c r="K325" s="18"/>
      <c r="L325" s="58"/>
      <c r="N325" s="33"/>
      <c r="S325" s="46"/>
      <c r="AB325" s="32" t="str">
        <f>AB318</f>
        <v>N-ADV-133-H-C/1</v>
      </c>
      <c r="AC325" s="33" t="str">
        <f t="shared" si="73"/>
        <v>ReX</v>
      </c>
    </row>
    <row r="326" spans="1:29" s="3" customFormat="1" x14ac:dyDescent="0.2">
      <c r="A326" s="13"/>
      <c r="B326" s="13"/>
      <c r="C326" s="14"/>
      <c r="D326" s="14"/>
      <c r="E326" s="14"/>
      <c r="F326" s="14"/>
      <c r="G326" s="14"/>
      <c r="H326" s="19"/>
      <c r="I326" s="15"/>
      <c r="J326" s="11"/>
      <c r="M326" s="23"/>
      <c r="Z326" s="9"/>
      <c r="AA326" s="8"/>
    </row>
    <row r="327" spans="1:29" s="3" customFormat="1" x14ac:dyDescent="0.2">
      <c r="A327" s="21" t="s">
        <v>473</v>
      </c>
      <c r="B327" s="13"/>
      <c r="C327" s="14"/>
      <c r="D327" s="14"/>
      <c r="E327" s="14"/>
      <c r="F327" s="14"/>
      <c r="G327" s="14"/>
      <c r="H327" s="19"/>
      <c r="I327" s="15"/>
      <c r="J327" s="11"/>
      <c r="M327" s="23"/>
      <c r="Z327" s="9"/>
      <c r="AA327" s="8"/>
    </row>
    <row r="328" spans="1:29" s="3" customFormat="1" x14ac:dyDescent="0.2">
      <c r="A328" s="13"/>
      <c r="B328" s="13"/>
      <c r="C328" s="14"/>
      <c r="D328" s="14"/>
      <c r="E328" s="14"/>
      <c r="F328" s="14"/>
      <c r="G328" s="14"/>
      <c r="H328" s="19" t="s">
        <v>497</v>
      </c>
      <c r="I328" s="15" t="s">
        <v>475</v>
      </c>
      <c r="J328" s="11"/>
      <c r="M328" s="23"/>
      <c r="Z328" s="9"/>
      <c r="AA328" s="8"/>
    </row>
    <row r="329" spans="1:29" s="3" customFormat="1" x14ac:dyDescent="0.2">
      <c r="A329" s="13"/>
      <c r="B329" s="13"/>
      <c r="C329" s="14"/>
      <c r="D329" s="14"/>
      <c r="E329" s="14"/>
      <c r="F329" s="14"/>
      <c r="G329" s="14"/>
      <c r="H329" s="19" t="s">
        <v>497</v>
      </c>
      <c r="I329" s="15" t="s">
        <v>476</v>
      </c>
      <c r="J329" s="11"/>
      <c r="M329" s="23"/>
      <c r="Z329" s="9"/>
      <c r="AA329" s="8"/>
    </row>
    <row r="330" spans="1:29" s="3" customFormat="1" x14ac:dyDescent="0.2">
      <c r="A330" s="13"/>
      <c r="B330" s="13"/>
      <c r="C330" s="14"/>
      <c r="D330" s="14"/>
      <c r="E330" s="14"/>
      <c r="F330" s="14"/>
      <c r="G330" s="14"/>
      <c r="H330" s="19" t="s">
        <v>497</v>
      </c>
      <c r="I330" s="15" t="s">
        <v>478</v>
      </c>
      <c r="J330" s="11"/>
      <c r="M330" s="23"/>
      <c r="Z330" s="9"/>
      <c r="AA330" s="8"/>
    </row>
    <row r="331" spans="1:29" s="3" customFormat="1" x14ac:dyDescent="0.2">
      <c r="A331" s="13"/>
      <c r="B331" s="13"/>
      <c r="C331" s="14"/>
      <c r="D331" s="14"/>
      <c r="E331" s="14"/>
      <c r="F331" s="14"/>
      <c r="G331" s="14"/>
      <c r="H331" s="19" t="s">
        <v>497</v>
      </c>
      <c r="I331" s="15" t="s">
        <v>477</v>
      </c>
      <c r="J331" s="11"/>
      <c r="M331" s="23"/>
      <c r="Z331" s="9"/>
      <c r="AA331" s="8"/>
    </row>
    <row r="332" spans="1:29" s="3" customFormat="1" x14ac:dyDescent="0.2">
      <c r="A332" s="13"/>
      <c r="B332" s="13"/>
      <c r="C332" s="14"/>
      <c r="D332" s="14"/>
      <c r="E332" s="14"/>
      <c r="F332" s="14"/>
      <c r="G332" s="14"/>
      <c r="H332" s="19" t="s">
        <v>497</v>
      </c>
      <c r="I332" s="15" t="s">
        <v>479</v>
      </c>
      <c r="J332" s="11"/>
      <c r="M332" s="23"/>
      <c r="Z332" s="9"/>
      <c r="AA332" s="8"/>
    </row>
    <row r="333" spans="1:29" s="3" customFormat="1" x14ac:dyDescent="0.2">
      <c r="A333" s="13"/>
      <c r="B333" s="13"/>
      <c r="C333" s="14"/>
      <c r="D333" s="14"/>
      <c r="E333" s="14"/>
      <c r="F333" s="14"/>
      <c r="G333" s="14"/>
      <c r="H333" s="19"/>
      <c r="I333" s="15"/>
      <c r="J333" s="11"/>
      <c r="M333" s="23"/>
      <c r="Z333" s="9"/>
      <c r="AA333" s="8"/>
    </row>
    <row r="334" spans="1:29" s="3" customFormat="1" x14ac:dyDescent="0.2">
      <c r="A334" s="13"/>
      <c r="B334" s="13"/>
      <c r="C334" s="14"/>
      <c r="D334" s="14"/>
      <c r="E334" s="14"/>
      <c r="F334" s="14"/>
      <c r="G334" s="14"/>
      <c r="H334" s="19" t="s">
        <v>498</v>
      </c>
      <c r="I334" s="15" t="s">
        <v>499</v>
      </c>
      <c r="J334" s="11"/>
      <c r="M334" s="23"/>
      <c r="Z334" s="9"/>
      <c r="AA334" s="8"/>
    </row>
    <row r="335" spans="1:29" s="3" customFormat="1" x14ac:dyDescent="0.2">
      <c r="A335" s="13"/>
      <c r="B335" s="13"/>
      <c r="C335" s="14"/>
      <c r="D335" s="14"/>
      <c r="E335" s="14"/>
      <c r="F335" s="14"/>
      <c r="G335" s="14"/>
      <c r="H335" s="19" t="s">
        <v>498</v>
      </c>
      <c r="I335" s="15" t="s">
        <v>500</v>
      </c>
      <c r="J335" s="11"/>
      <c r="M335" s="23"/>
      <c r="Z335" s="9"/>
      <c r="AA335" s="8"/>
    </row>
    <row r="336" spans="1:29" s="3" customFormat="1" x14ac:dyDescent="0.2">
      <c r="A336" s="13"/>
      <c r="B336" s="13"/>
      <c r="C336" s="14"/>
      <c r="D336" s="14"/>
      <c r="E336" s="14"/>
      <c r="F336" s="14"/>
      <c r="G336" s="14"/>
      <c r="H336" s="19" t="s">
        <v>498</v>
      </c>
      <c r="I336" s="15" t="s">
        <v>501</v>
      </c>
      <c r="J336" s="11"/>
      <c r="M336" s="23"/>
      <c r="Z336" s="9"/>
      <c r="AA336" s="8"/>
    </row>
    <row r="337" spans="1:27" s="3" customFormat="1" x14ac:dyDescent="0.2">
      <c r="A337" s="13"/>
      <c r="B337" s="13"/>
      <c r="C337" s="14"/>
      <c r="D337" s="14"/>
      <c r="E337" s="14"/>
      <c r="F337" s="14"/>
      <c r="G337" s="14"/>
      <c r="H337" s="19" t="s">
        <v>498</v>
      </c>
      <c r="I337" s="15" t="s">
        <v>502</v>
      </c>
      <c r="J337" s="11"/>
      <c r="M337" s="23"/>
      <c r="Z337" s="9"/>
      <c r="AA337" s="8"/>
    </row>
    <row r="338" spans="1:27" s="3" customFormat="1" x14ac:dyDescent="0.2">
      <c r="A338" s="13"/>
      <c r="B338" s="13"/>
      <c r="C338" s="14"/>
      <c r="D338" s="14"/>
      <c r="E338" s="14"/>
      <c r="F338" s="14"/>
      <c r="G338" s="14"/>
      <c r="H338" s="19" t="s">
        <v>498</v>
      </c>
      <c r="I338" s="15" t="s">
        <v>503</v>
      </c>
      <c r="J338" s="11"/>
      <c r="M338" s="23"/>
      <c r="Z338" s="9"/>
      <c r="AA338" s="8"/>
    </row>
    <row r="339" spans="1:27" s="3" customFormat="1" x14ac:dyDescent="0.2">
      <c r="A339" s="13"/>
      <c r="B339" s="13"/>
      <c r="C339" s="14"/>
      <c r="D339" s="14"/>
      <c r="E339" s="14"/>
      <c r="F339" s="14"/>
      <c r="G339" s="14"/>
      <c r="H339" s="19" t="s">
        <v>498</v>
      </c>
      <c r="I339" s="15" t="s">
        <v>504</v>
      </c>
      <c r="J339" s="11"/>
      <c r="M339" s="23"/>
      <c r="Z339" s="9"/>
      <c r="AA339" s="8"/>
    </row>
    <row r="340" spans="1:27" s="3" customFormat="1" x14ac:dyDescent="0.2">
      <c r="A340" s="13"/>
      <c r="B340" s="13"/>
      <c r="C340" s="14"/>
      <c r="D340" s="14"/>
      <c r="E340" s="14"/>
      <c r="F340" s="14"/>
      <c r="G340" s="14"/>
      <c r="H340" s="19" t="s">
        <v>498</v>
      </c>
      <c r="I340" s="15" t="s">
        <v>505</v>
      </c>
      <c r="J340" s="11"/>
      <c r="M340" s="23"/>
      <c r="Z340" s="9"/>
      <c r="AA340" s="8"/>
    </row>
    <row r="341" spans="1:27" s="3" customFormat="1" x14ac:dyDescent="0.2">
      <c r="A341" s="13"/>
      <c r="B341" s="13"/>
      <c r="C341" s="14"/>
      <c r="D341" s="14"/>
      <c r="E341" s="14"/>
      <c r="F341" s="14"/>
      <c r="G341" s="14"/>
      <c r="H341" s="19" t="s">
        <v>498</v>
      </c>
      <c r="I341" s="15" t="s">
        <v>506</v>
      </c>
      <c r="J341" s="11"/>
      <c r="M341" s="23"/>
      <c r="Z341" s="9"/>
      <c r="AA341" s="8"/>
    </row>
    <row r="342" spans="1:27" s="3" customFormat="1" x14ac:dyDescent="0.2">
      <c r="A342" s="13"/>
      <c r="B342" s="13"/>
      <c r="C342" s="14"/>
      <c r="D342" s="14"/>
      <c r="E342" s="14"/>
      <c r="F342" s="14"/>
      <c r="G342" s="14"/>
      <c r="H342" s="19" t="s">
        <v>498</v>
      </c>
      <c r="I342" s="15" t="s">
        <v>507</v>
      </c>
      <c r="J342" s="11"/>
      <c r="M342" s="23"/>
      <c r="Z342" s="9"/>
      <c r="AA342" s="8"/>
    </row>
    <row r="343" spans="1:27" s="3" customFormat="1" x14ac:dyDescent="0.2">
      <c r="A343" s="13"/>
      <c r="B343" s="13"/>
      <c r="C343" s="14"/>
      <c r="D343" s="14"/>
      <c r="E343" s="14"/>
      <c r="F343" s="14"/>
      <c r="G343" s="14"/>
      <c r="H343" s="19" t="s">
        <v>498</v>
      </c>
      <c r="I343" s="15" t="s">
        <v>508</v>
      </c>
      <c r="J343" s="11"/>
      <c r="M343" s="23"/>
      <c r="Z343" s="9"/>
      <c r="AA343" s="8"/>
    </row>
    <row r="344" spans="1:27" s="3" customFormat="1" x14ac:dyDescent="0.2">
      <c r="A344" s="13"/>
      <c r="B344" s="13"/>
      <c r="C344" s="14"/>
      <c r="D344" s="14"/>
      <c r="E344" s="14"/>
      <c r="F344" s="14"/>
      <c r="G344" s="14"/>
      <c r="H344" s="19" t="s">
        <v>498</v>
      </c>
      <c r="I344" s="15" t="s">
        <v>509</v>
      </c>
      <c r="J344" s="11"/>
      <c r="M344" s="23"/>
      <c r="Z344" s="9"/>
      <c r="AA344" s="8"/>
    </row>
    <row r="345" spans="1:27" s="3" customFormat="1" x14ac:dyDescent="0.2">
      <c r="A345" s="13"/>
      <c r="B345" s="13"/>
      <c r="C345" s="14"/>
      <c r="D345" s="14"/>
      <c r="E345" s="14"/>
      <c r="F345" s="14"/>
      <c r="G345" s="14"/>
      <c r="H345" s="19" t="s">
        <v>498</v>
      </c>
      <c r="I345" s="15" t="s">
        <v>510</v>
      </c>
      <c r="J345" s="11"/>
      <c r="M345" s="23"/>
      <c r="Z345" s="9"/>
      <c r="AA345" s="8"/>
    </row>
    <row r="346" spans="1:27" s="3" customFormat="1" x14ac:dyDescent="0.2">
      <c r="A346" s="13"/>
      <c r="B346" s="13"/>
      <c r="C346" s="14"/>
      <c r="D346" s="14"/>
      <c r="E346" s="14"/>
      <c r="F346" s="14"/>
      <c r="G346" s="14"/>
      <c r="H346" s="19" t="s">
        <v>498</v>
      </c>
      <c r="I346" s="15" t="s">
        <v>511</v>
      </c>
      <c r="J346" s="11"/>
      <c r="M346" s="23"/>
      <c r="Z346" s="9"/>
      <c r="AA346" s="8"/>
    </row>
    <row r="347" spans="1:27" s="3" customFormat="1" x14ac:dyDescent="0.2">
      <c r="A347" s="13"/>
      <c r="B347" s="13"/>
      <c r="C347" s="14"/>
      <c r="D347" s="14"/>
      <c r="E347" s="14"/>
      <c r="F347" s="14"/>
      <c r="G347" s="14"/>
      <c r="H347" s="19" t="s">
        <v>498</v>
      </c>
      <c r="I347" s="15" t="s">
        <v>512</v>
      </c>
      <c r="J347" s="11"/>
      <c r="M347" s="23"/>
      <c r="Z347" s="9"/>
      <c r="AA347" s="8"/>
    </row>
    <row r="348" spans="1:27" s="3" customFormat="1" x14ac:dyDescent="0.2">
      <c r="A348" s="13"/>
      <c r="B348" s="13"/>
      <c r="C348" s="14"/>
      <c r="D348" s="14"/>
      <c r="E348" s="14"/>
      <c r="F348" s="14"/>
      <c r="G348" s="14"/>
      <c r="H348" s="19" t="s">
        <v>498</v>
      </c>
      <c r="I348" s="15" t="s">
        <v>513</v>
      </c>
      <c r="J348" s="11"/>
      <c r="M348" s="23"/>
      <c r="Z348" s="9"/>
      <c r="AA348" s="8"/>
    </row>
    <row r="349" spans="1:27" s="3" customFormat="1" x14ac:dyDescent="0.2">
      <c r="A349" s="13"/>
      <c r="B349" s="13"/>
      <c r="C349" s="14"/>
      <c r="D349" s="14"/>
      <c r="E349" s="14"/>
      <c r="F349" s="14"/>
      <c r="G349" s="14"/>
      <c r="H349" s="19"/>
      <c r="I349" s="15"/>
      <c r="J349" s="11"/>
      <c r="M349" s="23"/>
      <c r="Z349" s="9"/>
      <c r="AA349" s="8"/>
    </row>
    <row r="350" spans="1:27" s="3" customFormat="1" x14ac:dyDescent="0.2">
      <c r="A350" s="13"/>
      <c r="B350" s="13"/>
      <c r="C350" s="14"/>
      <c r="D350" s="14"/>
      <c r="E350" s="14"/>
      <c r="F350" s="14"/>
      <c r="G350" s="14"/>
      <c r="H350" s="19" t="s">
        <v>514</v>
      </c>
      <c r="I350" s="15" t="s">
        <v>499</v>
      </c>
      <c r="J350" s="11"/>
      <c r="M350" s="23"/>
      <c r="Z350" s="9"/>
      <c r="AA350" s="8"/>
    </row>
    <row r="351" spans="1:27" s="3" customFormat="1" x14ac:dyDescent="0.2">
      <c r="A351" s="13"/>
      <c r="B351" s="13"/>
      <c r="C351" s="14"/>
      <c r="D351" s="14"/>
      <c r="E351" s="14"/>
      <c r="F351" s="14"/>
      <c r="G351" s="14"/>
      <c r="H351" s="19" t="s">
        <v>514</v>
      </c>
      <c r="I351" s="15" t="s">
        <v>500</v>
      </c>
      <c r="J351" s="11"/>
      <c r="M351" s="23"/>
      <c r="Z351" s="9"/>
      <c r="AA351" s="8"/>
    </row>
    <row r="352" spans="1:27" s="3" customFormat="1" x14ac:dyDescent="0.2">
      <c r="A352" s="13"/>
      <c r="B352" s="13"/>
      <c r="C352" s="14"/>
      <c r="D352" s="14"/>
      <c r="E352" s="14"/>
      <c r="F352" s="14"/>
      <c r="G352" s="14"/>
      <c r="H352" s="19" t="s">
        <v>514</v>
      </c>
      <c r="I352" s="15" t="s">
        <v>501</v>
      </c>
      <c r="J352" s="11"/>
      <c r="M352" s="23"/>
      <c r="Z352" s="9"/>
      <c r="AA352" s="8"/>
    </row>
    <row r="353" spans="1:27" s="3" customFormat="1" x14ac:dyDescent="0.2">
      <c r="A353" s="13"/>
      <c r="B353" s="13"/>
      <c r="C353" s="14"/>
      <c r="D353" s="14"/>
      <c r="E353" s="14"/>
      <c r="F353" s="14"/>
      <c r="G353" s="14"/>
      <c r="H353" s="19" t="s">
        <v>514</v>
      </c>
      <c r="I353" s="15" t="s">
        <v>502</v>
      </c>
      <c r="J353" s="11"/>
      <c r="M353" s="23"/>
      <c r="Z353" s="9"/>
      <c r="AA353" s="8"/>
    </row>
    <row r="354" spans="1:27" s="3" customFormat="1" x14ac:dyDescent="0.2">
      <c r="A354" s="13"/>
      <c r="B354" s="13"/>
      <c r="C354" s="14"/>
      <c r="D354" s="14"/>
      <c r="E354" s="14"/>
      <c r="F354" s="14"/>
      <c r="G354" s="14"/>
      <c r="H354" s="19" t="s">
        <v>514</v>
      </c>
      <c r="I354" s="15" t="s">
        <v>503</v>
      </c>
      <c r="J354" s="11"/>
      <c r="M354" s="23"/>
      <c r="Z354" s="9"/>
      <c r="AA354" s="8"/>
    </row>
    <row r="355" spans="1:27" s="3" customFormat="1" x14ac:dyDescent="0.2">
      <c r="A355" s="13"/>
      <c r="B355" s="13"/>
      <c r="C355" s="14"/>
      <c r="D355" s="14"/>
      <c r="E355" s="14"/>
      <c r="F355" s="14"/>
      <c r="G355" s="14"/>
      <c r="H355" s="19" t="s">
        <v>514</v>
      </c>
      <c r="I355" s="15" t="s">
        <v>504</v>
      </c>
      <c r="J355" s="11"/>
      <c r="M355" s="23"/>
      <c r="Z355" s="9"/>
      <c r="AA355" s="8"/>
    </row>
    <row r="356" spans="1:27" s="3" customFormat="1" x14ac:dyDescent="0.2">
      <c r="A356" s="13"/>
      <c r="B356" s="13"/>
      <c r="C356" s="14"/>
      <c r="D356" s="14"/>
      <c r="E356" s="14"/>
      <c r="F356" s="14"/>
      <c r="G356" s="14"/>
      <c r="H356" s="19" t="s">
        <v>514</v>
      </c>
      <c r="I356" s="15" t="s">
        <v>505</v>
      </c>
      <c r="J356" s="11"/>
      <c r="M356" s="23"/>
      <c r="Z356" s="9"/>
      <c r="AA356" s="8"/>
    </row>
    <row r="357" spans="1:27" s="3" customFormat="1" x14ac:dyDescent="0.2">
      <c r="A357" s="13"/>
      <c r="B357" s="13"/>
      <c r="C357" s="14"/>
      <c r="D357" s="14"/>
      <c r="E357" s="14"/>
      <c r="F357" s="14"/>
      <c r="G357" s="14"/>
      <c r="H357" s="19" t="s">
        <v>514</v>
      </c>
      <c r="I357" s="15" t="s">
        <v>506</v>
      </c>
      <c r="J357" s="11"/>
      <c r="M357" s="23"/>
      <c r="Z357" s="9"/>
      <c r="AA357" s="8"/>
    </row>
    <row r="358" spans="1:27" s="3" customFormat="1" x14ac:dyDescent="0.2">
      <c r="A358" s="13"/>
      <c r="B358" s="13"/>
      <c r="C358" s="14"/>
      <c r="D358" s="14"/>
      <c r="E358" s="14"/>
      <c r="F358" s="14"/>
      <c r="G358" s="14"/>
      <c r="H358" s="19" t="s">
        <v>514</v>
      </c>
      <c r="I358" s="15" t="s">
        <v>507</v>
      </c>
      <c r="J358" s="11"/>
      <c r="M358" s="23"/>
      <c r="Z358" s="9"/>
      <c r="AA358" s="8"/>
    </row>
    <row r="359" spans="1:27" s="3" customFormat="1" x14ac:dyDescent="0.2">
      <c r="A359" s="13"/>
      <c r="B359" s="13"/>
      <c r="C359" s="14"/>
      <c r="D359" s="14"/>
      <c r="E359" s="14"/>
      <c r="F359" s="14"/>
      <c r="G359" s="14"/>
      <c r="H359" s="19" t="s">
        <v>514</v>
      </c>
      <c r="I359" s="15" t="s">
        <v>508</v>
      </c>
      <c r="J359" s="11"/>
      <c r="M359" s="23"/>
      <c r="Z359" s="9"/>
      <c r="AA359" s="8"/>
    </row>
    <row r="360" spans="1:27" s="3" customFormat="1" x14ac:dyDescent="0.2">
      <c r="A360" s="13"/>
      <c r="B360" s="13"/>
      <c r="C360" s="14"/>
      <c r="D360" s="14"/>
      <c r="E360" s="14"/>
      <c r="F360" s="14"/>
      <c r="G360" s="14"/>
      <c r="H360" s="19" t="s">
        <v>514</v>
      </c>
      <c r="I360" s="15" t="s">
        <v>509</v>
      </c>
      <c r="J360" s="11"/>
      <c r="M360" s="23"/>
      <c r="Z360" s="9"/>
      <c r="AA360" s="8"/>
    </row>
    <row r="361" spans="1:27" s="3" customFormat="1" x14ac:dyDescent="0.2">
      <c r="A361" s="13"/>
      <c r="B361" s="13"/>
      <c r="C361" s="14"/>
      <c r="D361" s="14"/>
      <c r="E361" s="14"/>
      <c r="F361" s="14"/>
      <c r="G361" s="14"/>
      <c r="H361" s="19" t="s">
        <v>514</v>
      </c>
      <c r="I361" s="15" t="s">
        <v>510</v>
      </c>
      <c r="J361" s="11"/>
      <c r="M361" s="23"/>
      <c r="Z361" s="9"/>
      <c r="AA361" s="8"/>
    </row>
    <row r="362" spans="1:27" s="3" customFormat="1" x14ac:dyDescent="0.2">
      <c r="A362" s="13"/>
      <c r="B362" s="13"/>
      <c r="C362" s="14"/>
      <c r="D362" s="14"/>
      <c r="E362" s="14"/>
      <c r="F362" s="14"/>
      <c r="G362" s="14"/>
      <c r="H362" s="19" t="s">
        <v>514</v>
      </c>
      <c r="I362" s="15" t="s">
        <v>511</v>
      </c>
      <c r="J362" s="11"/>
      <c r="M362" s="23"/>
      <c r="Z362" s="9"/>
      <c r="AA362" s="8"/>
    </row>
    <row r="363" spans="1:27" s="3" customFormat="1" x14ac:dyDescent="0.2">
      <c r="A363" s="13"/>
      <c r="B363" s="13"/>
      <c r="C363" s="14"/>
      <c r="D363" s="14"/>
      <c r="E363" s="14"/>
      <c r="F363" s="14"/>
      <c r="G363" s="14"/>
      <c r="H363" s="19" t="s">
        <v>514</v>
      </c>
      <c r="I363" s="15" t="s">
        <v>512</v>
      </c>
      <c r="J363" s="11"/>
      <c r="M363" s="23"/>
      <c r="Z363" s="9"/>
      <c r="AA363" s="8"/>
    </row>
    <row r="364" spans="1:27" s="3" customFormat="1" x14ac:dyDescent="0.2">
      <c r="A364" s="13"/>
      <c r="B364" s="13"/>
      <c r="C364" s="14"/>
      <c r="D364" s="14"/>
      <c r="E364" s="14"/>
      <c r="F364" s="14"/>
      <c r="G364" s="14"/>
      <c r="H364" s="19" t="s">
        <v>514</v>
      </c>
      <c r="I364" s="15" t="s">
        <v>513</v>
      </c>
      <c r="J364" s="11"/>
      <c r="M364" s="23"/>
      <c r="Z364" s="9"/>
      <c r="AA364" s="8"/>
    </row>
    <row r="365" spans="1:27" s="3" customFormat="1" x14ac:dyDescent="0.2">
      <c r="A365" s="13"/>
      <c r="B365" s="13"/>
      <c r="C365" s="14"/>
      <c r="D365" s="14"/>
      <c r="E365" s="14"/>
      <c r="F365" s="14"/>
      <c r="G365" s="14"/>
      <c r="H365" s="19" t="s">
        <v>514</v>
      </c>
      <c r="I365" s="15" t="s">
        <v>515</v>
      </c>
      <c r="J365" s="11"/>
      <c r="M365" s="23"/>
      <c r="Z365" s="9"/>
      <c r="AA365" s="8"/>
    </row>
    <row r="366" spans="1:27" s="3" customFormat="1" x14ac:dyDescent="0.2">
      <c r="A366" s="13"/>
      <c r="B366" s="13"/>
      <c r="C366" s="14"/>
      <c r="D366" s="14"/>
      <c r="E366" s="14"/>
      <c r="F366" s="14"/>
      <c r="G366" s="14"/>
      <c r="H366" s="19" t="s">
        <v>514</v>
      </c>
      <c r="I366" s="15" t="s">
        <v>516</v>
      </c>
      <c r="J366" s="11"/>
      <c r="M366" s="23"/>
      <c r="Z366" s="9"/>
      <c r="AA366" s="8"/>
    </row>
    <row r="367" spans="1:27" s="3" customFormat="1" x14ac:dyDescent="0.2">
      <c r="A367" s="13"/>
      <c r="B367" s="13"/>
      <c r="C367" s="14"/>
      <c r="D367" s="14"/>
      <c r="E367" s="14"/>
      <c r="F367" s="14"/>
      <c r="G367" s="14"/>
      <c r="H367" s="19" t="s">
        <v>514</v>
      </c>
      <c r="I367" s="15" t="s">
        <v>517</v>
      </c>
      <c r="J367" s="11"/>
      <c r="M367" s="23"/>
      <c r="Z367" s="9"/>
      <c r="AA367" s="8"/>
    </row>
    <row r="368" spans="1:27" s="3" customFormat="1" x14ac:dyDescent="0.2">
      <c r="A368" s="13"/>
      <c r="B368" s="13"/>
      <c r="C368" s="14"/>
      <c r="D368" s="14"/>
      <c r="E368" s="14"/>
      <c r="F368" s="14"/>
      <c r="G368" s="14"/>
      <c r="H368" s="19" t="s">
        <v>514</v>
      </c>
      <c r="I368" s="15" t="s">
        <v>518</v>
      </c>
      <c r="J368" s="11"/>
      <c r="M368" s="23"/>
      <c r="Z368" s="9"/>
      <c r="AA368" s="8"/>
    </row>
    <row r="369" spans="1:27" s="3" customFormat="1" x14ac:dyDescent="0.2">
      <c r="A369" s="13"/>
      <c r="B369" s="13"/>
      <c r="C369" s="14"/>
      <c r="D369" s="14"/>
      <c r="E369" s="14"/>
      <c r="F369" s="14"/>
      <c r="G369" s="14"/>
      <c r="H369" s="19" t="s">
        <v>514</v>
      </c>
      <c r="I369" s="15" t="s">
        <v>519</v>
      </c>
      <c r="J369" s="11"/>
      <c r="M369" s="23"/>
      <c r="Z369" s="9"/>
      <c r="AA369" s="8"/>
    </row>
    <row r="370" spans="1:27" s="3" customFormat="1" x14ac:dyDescent="0.2">
      <c r="A370" s="13"/>
      <c r="B370" s="13"/>
      <c r="C370" s="14"/>
      <c r="D370" s="14"/>
      <c r="E370" s="14"/>
      <c r="F370" s="14"/>
      <c r="G370" s="14"/>
      <c r="H370" s="19" t="s">
        <v>514</v>
      </c>
      <c r="I370" s="15" t="s">
        <v>520</v>
      </c>
      <c r="J370" s="11"/>
      <c r="M370" s="23"/>
      <c r="Z370" s="9"/>
      <c r="AA370" s="8"/>
    </row>
    <row r="371" spans="1:27" s="3" customFormat="1" x14ac:dyDescent="0.2">
      <c r="A371" s="13"/>
      <c r="B371" s="13"/>
      <c r="C371" s="14"/>
      <c r="D371" s="14"/>
      <c r="E371" s="14"/>
      <c r="F371" s="14"/>
      <c r="G371" s="14"/>
      <c r="H371" s="19" t="s">
        <v>514</v>
      </c>
      <c r="I371" s="15" t="s">
        <v>521</v>
      </c>
      <c r="J371" s="11"/>
      <c r="M371" s="23"/>
      <c r="Z371" s="9"/>
      <c r="AA371" s="8"/>
    </row>
    <row r="372" spans="1:27" s="3" customFormat="1" x14ac:dyDescent="0.2">
      <c r="A372" s="13"/>
      <c r="B372" s="13"/>
      <c r="C372" s="14"/>
      <c r="D372" s="14"/>
      <c r="E372" s="14"/>
      <c r="F372" s="14"/>
      <c r="G372" s="14"/>
      <c r="H372" s="19" t="s">
        <v>514</v>
      </c>
      <c r="I372" s="15" t="s">
        <v>522</v>
      </c>
      <c r="J372" s="11"/>
      <c r="M372" s="23"/>
      <c r="Z372" s="9"/>
      <c r="AA372" s="8"/>
    </row>
    <row r="373" spans="1:27" s="3" customFormat="1" x14ac:dyDescent="0.2">
      <c r="A373" s="13"/>
      <c r="B373" s="13"/>
      <c r="C373" s="14"/>
      <c r="D373" s="14"/>
      <c r="E373" s="14"/>
      <c r="F373" s="14"/>
      <c r="G373" s="14"/>
      <c r="H373" s="19" t="s">
        <v>514</v>
      </c>
      <c r="I373" s="15" t="s">
        <v>523</v>
      </c>
      <c r="J373" s="11"/>
      <c r="M373" s="23"/>
      <c r="Z373" s="9"/>
      <c r="AA373" s="8"/>
    </row>
    <row r="374" spans="1:27" s="3" customFormat="1" x14ac:dyDescent="0.2">
      <c r="A374" s="13"/>
      <c r="B374" s="13"/>
      <c r="C374" s="14"/>
      <c r="D374" s="14"/>
      <c r="E374" s="14"/>
      <c r="F374" s="14"/>
      <c r="G374" s="14"/>
      <c r="H374" s="19" t="s">
        <v>514</v>
      </c>
      <c r="I374" s="15" t="s">
        <v>524</v>
      </c>
      <c r="J374" s="11"/>
      <c r="M374" s="23"/>
      <c r="Z374" s="9"/>
      <c r="AA374" s="8"/>
    </row>
    <row r="375" spans="1:27" s="3" customFormat="1" x14ac:dyDescent="0.2">
      <c r="A375" s="13"/>
      <c r="B375" s="13"/>
      <c r="C375" s="14"/>
      <c r="D375" s="14"/>
      <c r="E375" s="14"/>
      <c r="F375" s="14"/>
      <c r="G375" s="14"/>
      <c r="H375" s="19"/>
      <c r="I375" s="15"/>
      <c r="J375" s="11"/>
      <c r="M375" s="23"/>
      <c r="Z375" s="9"/>
      <c r="AA375" s="8"/>
    </row>
    <row r="376" spans="1:27" s="3" customFormat="1" x14ac:dyDescent="0.2">
      <c r="A376" s="13"/>
      <c r="B376" s="13"/>
      <c r="C376" s="14"/>
      <c r="D376" s="14"/>
      <c r="E376" s="14"/>
      <c r="F376" s="14"/>
      <c r="G376" s="14"/>
      <c r="H376" s="19" t="s">
        <v>525</v>
      </c>
      <c r="I376" s="15" t="s">
        <v>499</v>
      </c>
      <c r="J376" s="11"/>
      <c r="M376" s="23"/>
      <c r="Z376" s="9"/>
      <c r="AA376" s="8"/>
    </row>
    <row r="377" spans="1:27" s="3" customFormat="1" x14ac:dyDescent="0.2">
      <c r="A377" s="13"/>
      <c r="B377" s="13"/>
      <c r="C377" s="14"/>
      <c r="D377" s="14"/>
      <c r="E377" s="14"/>
      <c r="F377" s="14"/>
      <c r="G377" s="14"/>
      <c r="H377" s="19" t="s">
        <v>525</v>
      </c>
      <c r="I377" s="15" t="s">
        <v>500</v>
      </c>
      <c r="J377" s="11"/>
      <c r="M377" s="23"/>
      <c r="Z377" s="9"/>
      <c r="AA377" s="8"/>
    </row>
    <row r="378" spans="1:27" s="3" customFormat="1" x14ac:dyDescent="0.2">
      <c r="A378" s="13"/>
      <c r="B378" s="13"/>
      <c r="C378" s="14"/>
      <c r="D378" s="14"/>
      <c r="E378" s="14"/>
      <c r="F378" s="14"/>
      <c r="G378" s="14"/>
      <c r="H378" s="19" t="s">
        <v>525</v>
      </c>
      <c r="I378" s="15" t="s">
        <v>501</v>
      </c>
      <c r="J378" s="11"/>
      <c r="M378" s="23"/>
      <c r="Z378" s="9"/>
      <c r="AA378" s="8"/>
    </row>
    <row r="379" spans="1:27" s="3" customFormat="1" x14ac:dyDescent="0.2">
      <c r="A379" s="13"/>
      <c r="B379" s="13"/>
      <c r="C379" s="14"/>
      <c r="D379" s="14"/>
      <c r="E379" s="14"/>
      <c r="F379" s="14"/>
      <c r="G379" s="14"/>
      <c r="H379" s="19" t="s">
        <v>525</v>
      </c>
      <c r="I379" s="15" t="s">
        <v>502</v>
      </c>
      <c r="J379" s="11"/>
      <c r="M379" s="23"/>
      <c r="Z379" s="9"/>
      <c r="AA379" s="8"/>
    </row>
    <row r="380" spans="1:27" s="3" customFormat="1" x14ac:dyDescent="0.2">
      <c r="A380" s="13"/>
      <c r="B380" s="13"/>
      <c r="C380" s="14"/>
      <c r="D380" s="14"/>
      <c r="E380" s="14"/>
      <c r="F380" s="14"/>
      <c r="G380" s="14"/>
      <c r="H380" s="19" t="s">
        <v>525</v>
      </c>
      <c r="I380" s="15" t="s">
        <v>503</v>
      </c>
      <c r="J380" s="11"/>
      <c r="M380" s="23"/>
      <c r="Z380" s="9"/>
      <c r="AA380" s="8"/>
    </row>
    <row r="381" spans="1:27" s="3" customFormat="1" x14ac:dyDescent="0.2">
      <c r="A381" s="13"/>
      <c r="B381" s="13"/>
      <c r="C381" s="14"/>
      <c r="D381" s="14"/>
      <c r="E381" s="14"/>
      <c r="F381" s="14"/>
      <c r="G381" s="14"/>
      <c r="H381" s="19"/>
      <c r="I381" s="15"/>
      <c r="J381" s="11"/>
      <c r="M381" s="23"/>
      <c r="Z381" s="9"/>
      <c r="AA381" s="8"/>
    </row>
    <row r="382" spans="1:27" s="3" customFormat="1" x14ac:dyDescent="0.2">
      <c r="A382" s="13"/>
      <c r="B382" s="13"/>
      <c r="C382" s="14"/>
      <c r="D382" s="14"/>
      <c r="E382" s="14"/>
      <c r="F382" s="14"/>
      <c r="G382" s="14"/>
      <c r="H382" s="19" t="s">
        <v>528</v>
      </c>
      <c r="I382" s="15" t="s">
        <v>526</v>
      </c>
      <c r="J382" s="11"/>
      <c r="M382" s="23"/>
      <c r="Z382" s="9"/>
      <c r="AA382" s="8"/>
    </row>
    <row r="383" spans="1:27" s="3" customFormat="1" x14ac:dyDescent="0.2">
      <c r="A383" s="13"/>
      <c r="B383" s="13"/>
      <c r="C383" s="14"/>
      <c r="D383" s="14"/>
      <c r="E383" s="14"/>
      <c r="F383" s="14"/>
      <c r="G383" s="14"/>
      <c r="H383" s="19"/>
      <c r="I383" s="15"/>
      <c r="J383" s="11"/>
      <c r="M383" s="23"/>
      <c r="Z383" s="9"/>
      <c r="AA383" s="8"/>
    </row>
    <row r="384" spans="1:27" s="3" customFormat="1" x14ac:dyDescent="0.2">
      <c r="A384" s="13"/>
      <c r="B384" s="13"/>
      <c r="C384" s="14"/>
      <c r="D384" s="14"/>
      <c r="E384" s="14"/>
      <c r="F384" s="14"/>
      <c r="G384" s="14"/>
      <c r="H384" s="19" t="s">
        <v>527</v>
      </c>
      <c r="I384" s="15" t="s">
        <v>526</v>
      </c>
      <c r="J384" s="11"/>
      <c r="M384" s="23"/>
      <c r="Z384" s="9"/>
      <c r="AA384" s="8"/>
    </row>
    <row r="385" spans="1:27" s="3" customFormat="1" x14ac:dyDescent="0.2">
      <c r="A385" s="13"/>
      <c r="B385" s="13"/>
      <c r="C385" s="14"/>
      <c r="D385" s="14"/>
      <c r="E385" s="14"/>
      <c r="F385" s="14"/>
      <c r="G385" s="14"/>
      <c r="H385" s="19"/>
      <c r="I385" s="15"/>
      <c r="J385" s="11"/>
      <c r="M385" s="23"/>
      <c r="Z385" s="9"/>
      <c r="AA385" s="8"/>
    </row>
    <row r="386" spans="1:27" s="3" customFormat="1" x14ac:dyDescent="0.2">
      <c r="A386" s="13"/>
      <c r="B386" s="13"/>
      <c r="C386" s="14"/>
      <c r="D386" s="14"/>
      <c r="E386" s="14"/>
      <c r="F386" s="14"/>
      <c r="G386" s="14"/>
      <c r="H386" s="19" t="s">
        <v>529</v>
      </c>
      <c r="I386" s="15" t="s">
        <v>530</v>
      </c>
      <c r="J386" s="11"/>
      <c r="M386" s="23"/>
      <c r="Z386" s="9"/>
      <c r="AA386" s="8"/>
    </row>
    <row r="387" spans="1:27" s="3" customFormat="1" x14ac:dyDescent="0.2">
      <c r="A387" s="13"/>
      <c r="B387" s="13"/>
      <c r="C387" s="14"/>
      <c r="D387" s="14"/>
      <c r="E387" s="14"/>
      <c r="F387" s="14"/>
      <c r="G387" s="14"/>
      <c r="H387" s="19" t="s">
        <v>529</v>
      </c>
      <c r="I387" s="15" t="s">
        <v>531</v>
      </c>
      <c r="J387" s="11"/>
      <c r="M387" s="23"/>
      <c r="Z387" s="9"/>
      <c r="AA387" s="8"/>
    </row>
    <row r="388" spans="1:27" s="3" customFormat="1" x14ac:dyDescent="0.2">
      <c r="A388" s="13"/>
      <c r="B388" s="13"/>
      <c r="C388" s="14"/>
      <c r="D388" s="14"/>
      <c r="E388" s="14"/>
      <c r="F388" s="14"/>
      <c r="G388" s="14"/>
      <c r="H388" s="19" t="s">
        <v>529</v>
      </c>
      <c r="I388" s="15" t="s">
        <v>532</v>
      </c>
      <c r="J388" s="11"/>
      <c r="M388" s="23"/>
      <c r="Z388" s="9"/>
      <c r="AA388" s="8"/>
    </row>
    <row r="389" spans="1:27" s="3" customFormat="1" x14ac:dyDescent="0.2">
      <c r="A389" s="13"/>
      <c r="B389" s="13"/>
      <c r="C389" s="14"/>
      <c r="D389" s="14"/>
      <c r="E389" s="14"/>
      <c r="F389" s="14"/>
      <c r="G389" s="14"/>
      <c r="H389" s="19" t="s">
        <v>529</v>
      </c>
      <c r="I389" s="15" t="s">
        <v>533</v>
      </c>
      <c r="J389" s="11"/>
      <c r="M389" s="23"/>
      <c r="Z389" s="9"/>
      <c r="AA389" s="8"/>
    </row>
    <row r="390" spans="1:27" s="3" customFormat="1" x14ac:dyDescent="0.2">
      <c r="A390" s="13"/>
      <c r="B390" s="13"/>
      <c r="C390" s="14"/>
      <c r="D390" s="14"/>
      <c r="E390" s="14"/>
      <c r="F390" s="14"/>
      <c r="G390" s="14"/>
      <c r="H390" s="19" t="s">
        <v>529</v>
      </c>
      <c r="I390" s="15" t="s">
        <v>534</v>
      </c>
      <c r="J390" s="11"/>
      <c r="M390" s="23"/>
      <c r="Z390" s="9"/>
      <c r="AA390" s="8"/>
    </row>
    <row r="391" spans="1:27" s="3" customFormat="1" x14ac:dyDescent="0.2">
      <c r="A391" s="13"/>
      <c r="B391" s="13"/>
      <c r="C391" s="14"/>
      <c r="D391" s="14"/>
      <c r="E391" s="14"/>
      <c r="F391" s="14"/>
      <c r="G391" s="14"/>
      <c r="H391" s="19" t="s">
        <v>529</v>
      </c>
      <c r="I391" s="15" t="s">
        <v>535</v>
      </c>
      <c r="J391" s="11"/>
      <c r="M391" s="23"/>
      <c r="Z391" s="9"/>
      <c r="AA391" s="8"/>
    </row>
    <row r="392" spans="1:27" s="3" customFormat="1" x14ac:dyDescent="0.2">
      <c r="A392" s="13"/>
      <c r="B392" s="13"/>
      <c r="C392" s="14"/>
      <c r="D392" s="14"/>
      <c r="E392" s="14"/>
      <c r="F392" s="14"/>
      <c r="G392" s="14"/>
      <c r="H392" s="19" t="s">
        <v>529</v>
      </c>
      <c r="I392" s="15" t="s">
        <v>536</v>
      </c>
      <c r="J392" s="11"/>
      <c r="M392" s="23"/>
      <c r="Z392" s="9"/>
      <c r="AA392" s="8"/>
    </row>
    <row r="393" spans="1:27" s="3" customFormat="1" x14ac:dyDescent="0.2">
      <c r="A393" s="13"/>
      <c r="B393" s="13"/>
      <c r="C393" s="14"/>
      <c r="D393" s="14"/>
      <c r="E393" s="14"/>
      <c r="F393" s="14"/>
      <c r="G393" s="14"/>
      <c r="H393" s="19" t="s">
        <v>529</v>
      </c>
      <c r="I393" s="15" t="s">
        <v>537</v>
      </c>
      <c r="J393" s="11"/>
      <c r="M393" s="23"/>
      <c r="Z393" s="9"/>
      <c r="AA393" s="8"/>
    </row>
    <row r="394" spans="1:27" s="3" customFormat="1" x14ac:dyDescent="0.2">
      <c r="A394" s="13"/>
      <c r="B394" s="13"/>
      <c r="C394" s="14"/>
      <c r="D394" s="14"/>
      <c r="E394" s="14"/>
      <c r="F394" s="14"/>
      <c r="G394" s="14"/>
      <c r="H394" s="19" t="s">
        <v>529</v>
      </c>
      <c r="I394" s="15" t="s">
        <v>538</v>
      </c>
      <c r="J394" s="11"/>
      <c r="M394" s="23"/>
      <c r="Z394" s="9"/>
      <c r="AA394" s="8"/>
    </row>
    <row r="395" spans="1:27" s="3" customFormat="1" x14ac:dyDescent="0.2">
      <c r="A395" s="13"/>
      <c r="B395" s="13"/>
      <c r="C395" s="14"/>
      <c r="D395" s="14"/>
      <c r="E395" s="14"/>
      <c r="F395" s="14"/>
      <c r="G395" s="14"/>
      <c r="H395" s="19" t="s">
        <v>529</v>
      </c>
      <c r="I395" s="15" t="s">
        <v>539</v>
      </c>
      <c r="J395" s="11"/>
      <c r="M395" s="23"/>
      <c r="Z395" s="9"/>
      <c r="AA395" s="8"/>
    </row>
    <row r="396" spans="1:27" s="3" customFormat="1" x14ac:dyDescent="0.2">
      <c r="A396" s="13"/>
      <c r="B396" s="13"/>
      <c r="C396" s="14"/>
      <c r="D396" s="14"/>
      <c r="E396" s="14"/>
      <c r="F396" s="14"/>
      <c r="G396" s="14"/>
      <c r="H396" s="19" t="s">
        <v>529</v>
      </c>
      <c r="I396" s="15" t="s">
        <v>540</v>
      </c>
      <c r="J396" s="11"/>
      <c r="M396" s="23"/>
      <c r="Z396" s="9"/>
      <c r="AA396" s="8"/>
    </row>
    <row r="397" spans="1:27" s="3" customFormat="1" x14ac:dyDescent="0.2">
      <c r="A397" s="13"/>
      <c r="B397" s="13"/>
      <c r="C397" s="14"/>
      <c r="D397" s="14"/>
      <c r="E397" s="14"/>
      <c r="F397" s="14"/>
      <c r="G397" s="14"/>
      <c r="H397" s="19"/>
      <c r="I397" s="15"/>
      <c r="J397" s="11"/>
      <c r="M397" s="23"/>
      <c r="Z397" s="9"/>
      <c r="AA397" s="8"/>
    </row>
    <row r="398" spans="1:27" s="3" customFormat="1" x14ac:dyDescent="0.2">
      <c r="A398" s="13"/>
      <c r="B398" s="13"/>
      <c r="C398" s="14"/>
      <c r="D398" s="14"/>
      <c r="E398" s="14"/>
      <c r="F398" s="14"/>
      <c r="G398" s="14"/>
      <c r="H398" s="19" t="s">
        <v>541</v>
      </c>
      <c r="I398" s="15" t="s">
        <v>530</v>
      </c>
      <c r="J398" s="11"/>
      <c r="M398" s="23"/>
      <c r="Z398" s="9"/>
      <c r="AA398" s="8"/>
    </row>
    <row r="399" spans="1:27" s="3" customFormat="1" x14ac:dyDescent="0.2">
      <c r="A399" s="13"/>
      <c r="B399" s="13"/>
      <c r="C399" s="14"/>
      <c r="D399" s="14"/>
      <c r="E399" s="14"/>
      <c r="F399" s="14"/>
      <c r="G399" s="14"/>
      <c r="H399" s="19" t="s">
        <v>541</v>
      </c>
      <c r="I399" s="15" t="s">
        <v>531</v>
      </c>
      <c r="J399" s="11"/>
      <c r="M399" s="23"/>
      <c r="Z399" s="9"/>
      <c r="AA399" s="8"/>
    </row>
    <row r="400" spans="1:27" s="3" customFormat="1" x14ac:dyDescent="0.2">
      <c r="A400" s="13"/>
      <c r="B400" s="13"/>
      <c r="C400" s="14"/>
      <c r="D400" s="14"/>
      <c r="E400" s="14"/>
      <c r="F400" s="14"/>
      <c r="G400" s="14"/>
      <c r="H400" s="19" t="s">
        <v>541</v>
      </c>
      <c r="I400" s="15" t="s">
        <v>532</v>
      </c>
      <c r="J400" s="11"/>
      <c r="M400" s="23"/>
      <c r="Z400" s="9"/>
      <c r="AA400" s="8"/>
    </row>
    <row r="401" spans="1:29" s="3" customFormat="1" x14ac:dyDescent="0.2">
      <c r="A401" s="13"/>
      <c r="B401" s="13"/>
      <c r="C401" s="14"/>
      <c r="D401" s="14"/>
      <c r="E401" s="14"/>
      <c r="F401" s="14"/>
      <c r="G401" s="14"/>
      <c r="H401" s="19" t="s">
        <v>541</v>
      </c>
      <c r="I401" s="15" t="s">
        <v>533</v>
      </c>
      <c r="J401" s="11"/>
      <c r="M401" s="23"/>
      <c r="Z401" s="9"/>
      <c r="AA401" s="8"/>
    </row>
    <row r="402" spans="1:29" s="3" customFormat="1" x14ac:dyDescent="0.2">
      <c r="A402" s="13"/>
      <c r="B402" s="13"/>
      <c r="C402" s="14"/>
      <c r="D402" s="14"/>
      <c r="E402" s="14"/>
      <c r="F402" s="14"/>
      <c r="G402" s="14"/>
      <c r="H402" s="19" t="s">
        <v>541</v>
      </c>
      <c r="I402" s="15" t="s">
        <v>534</v>
      </c>
      <c r="J402" s="11"/>
      <c r="M402" s="23"/>
      <c r="Z402" s="9"/>
      <c r="AA402" s="8"/>
    </row>
    <row r="403" spans="1:29" s="3" customFormat="1" x14ac:dyDescent="0.2">
      <c r="A403" s="13"/>
      <c r="B403" s="13"/>
      <c r="C403" s="14"/>
      <c r="D403" s="14"/>
      <c r="E403" s="14"/>
      <c r="F403" s="14"/>
      <c r="G403" s="14"/>
      <c r="H403" s="19" t="s">
        <v>541</v>
      </c>
      <c r="I403" s="15" t="s">
        <v>535</v>
      </c>
      <c r="J403" s="11"/>
      <c r="M403" s="23"/>
      <c r="Z403" s="9"/>
      <c r="AA403" s="8"/>
    </row>
    <row r="404" spans="1:29" s="3" customFormat="1" x14ac:dyDescent="0.2">
      <c r="A404" s="13"/>
      <c r="B404" s="13"/>
      <c r="C404" s="14"/>
      <c r="D404" s="14"/>
      <c r="E404" s="14"/>
      <c r="F404" s="14"/>
      <c r="G404" s="14"/>
      <c r="H404" s="19" t="s">
        <v>541</v>
      </c>
      <c r="I404" s="15" t="s">
        <v>536</v>
      </c>
      <c r="J404" s="11"/>
      <c r="M404" s="23"/>
      <c r="Z404" s="9"/>
      <c r="AA404" s="8"/>
    </row>
    <row r="405" spans="1:29" s="3" customFormat="1" x14ac:dyDescent="0.2">
      <c r="A405" s="13"/>
      <c r="B405" s="13"/>
      <c r="C405" s="14"/>
      <c r="D405" s="14"/>
      <c r="E405" s="14"/>
      <c r="F405" s="14"/>
      <c r="G405" s="14"/>
      <c r="H405" s="19" t="s">
        <v>541</v>
      </c>
      <c r="I405" s="15" t="s">
        <v>537</v>
      </c>
      <c r="J405" s="11"/>
      <c r="M405" s="23"/>
      <c r="Z405" s="9"/>
      <c r="AA405" s="8"/>
    </row>
    <row r="406" spans="1:29" s="3" customFormat="1" x14ac:dyDescent="0.2">
      <c r="A406" s="13"/>
      <c r="B406" s="13"/>
      <c r="C406" s="14"/>
      <c r="D406" s="14"/>
      <c r="E406" s="14"/>
      <c r="F406" s="14"/>
      <c r="G406" s="14"/>
      <c r="H406" s="19" t="s">
        <v>541</v>
      </c>
      <c r="I406" s="15" t="s">
        <v>538</v>
      </c>
      <c r="J406" s="11"/>
      <c r="M406" s="23"/>
      <c r="Z406" s="9"/>
      <c r="AA406" s="8"/>
    </row>
    <row r="407" spans="1:29" s="3" customFormat="1" x14ac:dyDescent="0.2">
      <c r="A407" s="13"/>
      <c r="B407" s="13"/>
      <c r="C407" s="14"/>
      <c r="D407" s="14"/>
      <c r="E407" s="14"/>
      <c r="F407" s="14"/>
      <c r="G407" s="14"/>
      <c r="H407" s="19" t="s">
        <v>541</v>
      </c>
      <c r="I407" s="15" t="s">
        <v>539</v>
      </c>
      <c r="J407" s="11"/>
      <c r="M407" s="23"/>
      <c r="Z407" s="9"/>
      <c r="AA407" s="8"/>
    </row>
    <row r="408" spans="1:29" s="3" customFormat="1" x14ac:dyDescent="0.2">
      <c r="A408" s="13"/>
      <c r="B408" s="13"/>
      <c r="C408" s="14"/>
      <c r="D408" s="14"/>
      <c r="E408" s="14"/>
      <c r="F408" s="14"/>
      <c r="G408" s="14"/>
      <c r="H408" s="19" t="s">
        <v>541</v>
      </c>
      <c r="I408" s="15" t="s">
        <v>540</v>
      </c>
      <c r="J408" s="11"/>
      <c r="M408" s="23"/>
      <c r="Z408" s="9"/>
      <c r="AA408" s="8"/>
    </row>
    <row r="409" spans="1:29" s="3" customFormat="1" x14ac:dyDescent="0.2">
      <c r="A409" s="20"/>
      <c r="B409" s="13"/>
      <c r="C409" s="14"/>
      <c r="D409" s="14"/>
      <c r="E409" s="14"/>
      <c r="F409" s="14"/>
      <c r="G409" s="14"/>
      <c r="H409" s="22"/>
      <c r="I409" s="15"/>
      <c r="J409" s="11"/>
      <c r="L409" s="11"/>
      <c r="Z409" s="9"/>
      <c r="AA409" s="8"/>
    </row>
    <row r="410" spans="1:29" s="3" customFormat="1" x14ac:dyDescent="0.2">
      <c r="A410" s="20"/>
      <c r="B410" s="13"/>
      <c r="C410" s="14"/>
      <c r="D410" s="14"/>
      <c r="E410" s="14"/>
      <c r="F410" s="14"/>
      <c r="G410" s="14"/>
      <c r="H410" s="19"/>
      <c r="I410" s="15"/>
      <c r="J410" s="11"/>
      <c r="L410" s="11"/>
      <c r="Z410" s="9"/>
      <c r="AA410" s="8"/>
    </row>
    <row r="411" spans="1:29" s="79" customFormat="1" x14ac:dyDescent="0.2">
      <c r="A411" s="7"/>
      <c r="B411" s="10" t="s">
        <v>25</v>
      </c>
      <c r="C411" s="75" t="s">
        <v>16</v>
      </c>
      <c r="D411" s="76" t="s">
        <v>17</v>
      </c>
      <c r="E411" s="77"/>
      <c r="F411" s="77"/>
      <c r="G411" s="77"/>
      <c r="H411" s="77"/>
      <c r="I411" s="77"/>
      <c r="J411" s="78"/>
      <c r="L411" s="80" t="s">
        <v>3</v>
      </c>
      <c r="M411" s="81">
        <f>COUNTIF(M326:M348,L411)</f>
        <v>0</v>
      </c>
      <c r="N411" s="82">
        <f>COUNTIF(N326:N348,M411)</f>
        <v>0</v>
      </c>
      <c r="O411" s="83"/>
      <c r="AB411" s="32"/>
      <c r="AC411" s="33"/>
    </row>
    <row r="412" spans="1:29" s="79" customFormat="1" x14ac:dyDescent="0.2">
      <c r="A412" s="7"/>
      <c r="B412" s="143">
        <f>SUM(C412:C416)</f>
        <v>19</v>
      </c>
      <c r="C412" s="84">
        <f>COUNTIF(B2:B409,"=IO-16UIO-S-P*")</f>
        <v>6</v>
      </c>
      <c r="D412" s="76" t="s">
        <v>646</v>
      </c>
      <c r="E412" s="77"/>
      <c r="F412" s="77"/>
      <c r="G412" s="77"/>
      <c r="H412" s="77"/>
      <c r="I412" s="77"/>
      <c r="J412" s="78">
        <f>24*C412</f>
        <v>144</v>
      </c>
      <c r="K412" s="79" t="s">
        <v>647</v>
      </c>
      <c r="L412" s="84" t="s">
        <v>20</v>
      </c>
      <c r="M412" s="32">
        <f>COUNTIF(M326:M348,L412)</f>
        <v>0</v>
      </c>
      <c r="N412" s="85">
        <f>COUNTIF(N326:N348,M412)</f>
        <v>0</v>
      </c>
      <c r="O412" s="83"/>
      <c r="AB412" s="32"/>
      <c r="AC412" s="33"/>
    </row>
    <row r="413" spans="1:29" s="79" customFormat="1" x14ac:dyDescent="0.2">
      <c r="A413" s="7"/>
      <c r="B413" s="144"/>
      <c r="C413" s="84">
        <f>COUNTIF(B2:B409,"=IO-16DI-S-P*")</f>
        <v>7</v>
      </c>
      <c r="D413" s="86" t="s">
        <v>648</v>
      </c>
      <c r="J413" s="87">
        <f>9.2*C413</f>
        <v>64.399999999999991</v>
      </c>
      <c r="K413" s="79" t="s">
        <v>647</v>
      </c>
      <c r="L413" s="84" t="s">
        <v>649</v>
      </c>
      <c r="M413" s="32">
        <f>M414-M411</f>
        <v>0</v>
      </c>
      <c r="N413" s="85">
        <f>N414-N411</f>
        <v>0</v>
      </c>
      <c r="O413" s="83"/>
      <c r="AB413" s="32"/>
      <c r="AC413" s="33"/>
    </row>
    <row r="414" spans="1:29" s="79" customFormat="1" x14ac:dyDescent="0.2">
      <c r="A414" s="7"/>
      <c r="B414" s="144"/>
      <c r="C414" s="84">
        <f>COUNTIF(B2:B409,"=IO-8DOR-S-P*")</f>
        <v>6</v>
      </c>
      <c r="D414" s="86" t="s">
        <v>650</v>
      </c>
      <c r="J414" s="87">
        <f>8*C414</f>
        <v>48</v>
      </c>
      <c r="K414" s="79" t="s">
        <v>647</v>
      </c>
      <c r="L414" s="88" t="s">
        <v>22</v>
      </c>
      <c r="M414" s="89">
        <f>COUNTIF(C326:C348,"DI*")+COUNTIF(C326:C348,"UI*")+COUNTIF(C326:C348,"AO*")+COUNTIF(C326:C348,"DO*")</f>
        <v>0</v>
      </c>
      <c r="N414" s="90">
        <f>M414</f>
        <v>0</v>
      </c>
      <c r="O414" s="83"/>
      <c r="AB414" s="32"/>
      <c r="AC414" s="33"/>
    </row>
    <row r="415" spans="1:29" s="79" customFormat="1" x14ac:dyDescent="0.2">
      <c r="A415" s="7"/>
      <c r="B415" s="144"/>
      <c r="C415" s="84"/>
      <c r="D415" s="86"/>
      <c r="J415" s="87"/>
      <c r="L415" s="91"/>
      <c r="M415" s="89" t="s">
        <v>651</v>
      </c>
      <c r="N415" s="92" t="s">
        <v>652</v>
      </c>
      <c r="O415" s="83"/>
      <c r="AB415" s="32"/>
      <c r="AC415" s="33"/>
    </row>
    <row r="416" spans="1:29" s="79" customFormat="1" x14ac:dyDescent="0.2">
      <c r="A416" s="7"/>
      <c r="B416" s="145"/>
      <c r="C416" s="88"/>
      <c r="D416" s="93"/>
      <c r="E416" s="94"/>
      <c r="F416" s="94"/>
      <c r="G416" s="94"/>
      <c r="H416" s="94"/>
      <c r="I416" s="94"/>
      <c r="J416" s="95"/>
      <c r="N416" s="33"/>
      <c r="O416" s="83"/>
      <c r="AB416" s="32"/>
      <c r="AC416" s="33"/>
    </row>
    <row r="417" spans="1:29" s="79" customFormat="1" x14ac:dyDescent="0.2">
      <c r="A417" s="7"/>
      <c r="B417" s="96"/>
      <c r="C417" s="80">
        <v>1</v>
      </c>
      <c r="D417" s="76" t="s">
        <v>588</v>
      </c>
      <c r="E417" s="77"/>
      <c r="F417" s="77"/>
      <c r="G417" s="77"/>
      <c r="H417" s="77"/>
      <c r="I417" s="77"/>
      <c r="J417" s="78">
        <f>34*C417</f>
        <v>34</v>
      </c>
      <c r="K417" s="79" t="s">
        <v>18</v>
      </c>
      <c r="O417" s="83"/>
      <c r="AB417" s="32"/>
      <c r="AC417" s="33"/>
    </row>
    <row r="418" spans="1:29" s="79" customFormat="1" x14ac:dyDescent="0.2">
      <c r="A418" s="7"/>
      <c r="B418" s="5"/>
      <c r="C418" s="88">
        <v>0</v>
      </c>
      <c r="D418" s="93"/>
      <c r="E418" s="94"/>
      <c r="F418" s="94"/>
      <c r="G418" s="94"/>
      <c r="H418" s="94"/>
      <c r="I418" s="94"/>
      <c r="J418" s="95">
        <f>6*C418</f>
        <v>0</v>
      </c>
      <c r="K418" s="79" t="s">
        <v>18</v>
      </c>
      <c r="O418" s="83"/>
      <c r="AB418" s="32"/>
      <c r="AC418" s="33"/>
    </row>
    <row r="419" spans="1:29" s="79" customFormat="1" x14ac:dyDescent="0.2">
      <c r="A419" s="6"/>
      <c r="B419" s="6"/>
      <c r="I419" s="97" t="s">
        <v>653</v>
      </c>
      <c r="J419" s="98">
        <f>SUM(J411:J418)</f>
        <v>290.39999999999998</v>
      </c>
      <c r="K419" s="99" t="s">
        <v>18</v>
      </c>
      <c r="O419" s="83"/>
      <c r="AB419" s="32"/>
      <c r="AC419" s="33"/>
    </row>
    <row r="420" spans="1:29" s="79" customFormat="1" ht="13.5" thickBot="1" x14ac:dyDescent="0.25">
      <c r="A420" s="6"/>
      <c r="B420" s="6"/>
      <c r="D420" s="146"/>
      <c r="E420" s="146"/>
      <c r="F420" s="32"/>
      <c r="G420" s="32"/>
      <c r="J420" s="100"/>
      <c r="O420" s="83"/>
      <c r="AB420" s="32"/>
      <c r="AC420" s="33"/>
    </row>
    <row r="421" spans="1:29" s="79" customFormat="1" x14ac:dyDescent="0.2">
      <c r="A421" s="147" t="s">
        <v>621</v>
      </c>
      <c r="B421" s="149" t="s">
        <v>23</v>
      </c>
      <c r="C421" s="101">
        <f>COUNTIFS(AB:AB,"="&amp;A421,AC:AC,"=IOO")</f>
        <v>67</v>
      </c>
      <c r="D421" s="102" t="s">
        <v>654</v>
      </c>
      <c r="E421" s="152">
        <f>SUM(C421:C424)</f>
        <v>188</v>
      </c>
      <c r="F421" s="103"/>
      <c r="G421" s="103"/>
      <c r="H421" s="104"/>
      <c r="I421" s="104"/>
      <c r="J421" s="105"/>
      <c r="O421" s="83"/>
      <c r="AB421" s="32"/>
      <c r="AC421" s="33"/>
    </row>
    <row r="422" spans="1:29" s="79" customFormat="1" x14ac:dyDescent="0.2">
      <c r="A422" s="148"/>
      <c r="B422" s="150"/>
      <c r="C422" s="106">
        <f>COUNTIFS(AB:AB,"="&amp;A421,AC:AC,"=DIO")</f>
        <v>88</v>
      </c>
      <c r="D422" s="107" t="s">
        <v>27</v>
      </c>
      <c r="E422" s="153"/>
      <c r="F422" s="108"/>
      <c r="G422" s="108"/>
      <c r="J422" s="109"/>
      <c r="AB422" s="32"/>
    </row>
    <row r="423" spans="1:29" s="79" customFormat="1" x14ac:dyDescent="0.2">
      <c r="A423" s="148"/>
      <c r="B423" s="150"/>
      <c r="C423" s="106"/>
      <c r="D423" s="107"/>
      <c r="E423" s="153"/>
      <c r="F423" s="108"/>
      <c r="G423" s="108"/>
      <c r="J423" s="109"/>
      <c r="AB423" s="32"/>
    </row>
    <row r="424" spans="1:29" s="79" customFormat="1" x14ac:dyDescent="0.2">
      <c r="A424" s="148"/>
      <c r="B424" s="151"/>
      <c r="C424" s="110">
        <f>COUNTIFS(AB:AB,"="&amp;A421,AC:AC,"=ReO")</f>
        <v>33</v>
      </c>
      <c r="D424" s="111" t="s">
        <v>19</v>
      </c>
      <c r="E424" s="153"/>
      <c r="F424" s="108"/>
      <c r="G424" s="108"/>
      <c r="J424" s="112" t="s">
        <v>24</v>
      </c>
      <c r="AB424" s="32"/>
    </row>
    <row r="425" spans="1:29" s="79" customFormat="1" x14ac:dyDescent="0.2">
      <c r="A425" s="148"/>
      <c r="B425" s="154" t="s">
        <v>24</v>
      </c>
      <c r="C425" s="113">
        <f>COUNTIFS(AB:AB,"="&amp;A421,AC:AC,"=IOX")</f>
        <v>29</v>
      </c>
      <c r="D425" s="114" t="s">
        <v>654</v>
      </c>
      <c r="E425" s="157">
        <f>SUM(C425:C428)</f>
        <v>68</v>
      </c>
      <c r="F425" s="115"/>
      <c r="G425" s="115"/>
      <c r="J425" s="116">
        <f>C425/(C425+C421)</f>
        <v>0.30208333333333331</v>
      </c>
      <c r="AB425" s="32"/>
    </row>
    <row r="426" spans="1:29" s="79" customFormat="1" x14ac:dyDescent="0.2">
      <c r="A426" s="148"/>
      <c r="B426" s="155"/>
      <c r="C426" s="117">
        <f>COUNTIFS(AB:AB,"="&amp;A421,AC:AC,"=DIX")</f>
        <v>24</v>
      </c>
      <c r="D426" s="118" t="s">
        <v>27</v>
      </c>
      <c r="E426" s="157"/>
      <c r="F426" s="115"/>
      <c r="G426" s="115"/>
      <c r="J426" s="116">
        <f t="shared" ref="J426:J428" si="76">C426/(C426+C422)</f>
        <v>0.21428571428571427</v>
      </c>
      <c r="AB426" s="32"/>
    </row>
    <row r="427" spans="1:29" s="79" customFormat="1" x14ac:dyDescent="0.2">
      <c r="A427" s="148"/>
      <c r="B427" s="155"/>
      <c r="C427" s="117"/>
      <c r="D427" s="118"/>
      <c r="E427" s="157"/>
      <c r="F427" s="115"/>
      <c r="G427" s="115"/>
      <c r="J427" s="116"/>
      <c r="AB427" s="32"/>
    </row>
    <row r="428" spans="1:29" s="79" customFormat="1" x14ac:dyDescent="0.2">
      <c r="A428" s="148"/>
      <c r="B428" s="156"/>
      <c r="C428" s="119">
        <f>COUNTIFS(AB:AB,"="&amp;A421,AC:AC,"=ReX")</f>
        <v>15</v>
      </c>
      <c r="D428" s="120" t="s">
        <v>19</v>
      </c>
      <c r="E428" s="157"/>
      <c r="F428" s="115"/>
      <c r="G428" s="115"/>
      <c r="J428" s="116">
        <f t="shared" si="76"/>
        <v>0.3125</v>
      </c>
      <c r="AB428" s="32"/>
    </row>
    <row r="429" spans="1:29" s="79" customFormat="1" x14ac:dyDescent="0.2">
      <c r="A429" s="121"/>
      <c r="B429" s="122" t="s">
        <v>25</v>
      </c>
      <c r="C429" s="99">
        <f>SUM(C421:C428)</f>
        <v>256</v>
      </c>
      <c r="D429" s="99" t="s">
        <v>21</v>
      </c>
      <c r="J429" s="116">
        <f>C431/C429</f>
        <v>0.265625</v>
      </c>
      <c r="AB429" s="32"/>
    </row>
    <row r="430" spans="1:29" s="79" customFormat="1" x14ac:dyDescent="0.2">
      <c r="A430" s="121"/>
      <c r="B430" s="97" t="s">
        <v>23</v>
      </c>
      <c r="C430" s="79">
        <f>SUM(C421:C424)</f>
        <v>188</v>
      </c>
      <c r="D430" s="79" t="s">
        <v>21</v>
      </c>
      <c r="J430" s="123"/>
      <c r="M430" s="32"/>
      <c r="N430" s="33"/>
      <c r="O430" s="83"/>
      <c r="AB430" s="32"/>
      <c r="AC430" s="33"/>
    </row>
    <row r="431" spans="1:29" s="79" customFormat="1" ht="13.5" thickBot="1" x14ac:dyDescent="0.25">
      <c r="A431" s="124"/>
      <c r="B431" s="125" t="s">
        <v>24</v>
      </c>
      <c r="C431" s="126">
        <f>C429-C430</f>
        <v>68</v>
      </c>
      <c r="D431" s="126" t="s">
        <v>21</v>
      </c>
      <c r="E431" s="126"/>
      <c r="F431" s="126"/>
      <c r="G431" s="126"/>
      <c r="H431" s="126"/>
      <c r="I431" s="126"/>
      <c r="J431" s="127"/>
      <c r="M431" s="32"/>
      <c r="N431" s="33"/>
      <c r="O431" s="83"/>
      <c r="AB431" s="32"/>
      <c r="AC431" s="33"/>
    </row>
    <row r="432" spans="1:29" s="79" customFormat="1" x14ac:dyDescent="0.2">
      <c r="J432" s="100"/>
      <c r="M432" s="32"/>
      <c r="N432" s="33"/>
      <c r="O432" s="83"/>
      <c r="AB432" s="32"/>
      <c r="AC432" s="33"/>
    </row>
    <row r="435" spans="13:27" x14ac:dyDescent="0.2">
      <c r="M435" s="25" t="s">
        <v>104</v>
      </c>
      <c r="N435" s="25" t="s">
        <v>105</v>
      </c>
      <c r="O435" s="25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7"/>
      <c r="AA435" s="28"/>
    </row>
    <row r="436" spans="13:27" x14ac:dyDescent="0.2">
      <c r="M436" s="24" t="s">
        <v>20</v>
      </c>
      <c r="N436">
        <v>106</v>
      </c>
      <c r="O436" s="12" t="s">
        <v>20</v>
      </c>
    </row>
    <row r="437" spans="13:27" x14ac:dyDescent="0.2">
      <c r="M437" s="24" t="s">
        <v>102</v>
      </c>
      <c r="N437">
        <v>1</v>
      </c>
      <c r="O437" s="12" t="s">
        <v>3</v>
      </c>
    </row>
    <row r="438" spans="13:27" x14ac:dyDescent="0.2">
      <c r="M438" s="24" t="s">
        <v>88</v>
      </c>
      <c r="N438">
        <v>1</v>
      </c>
      <c r="O438" s="12" t="s">
        <v>3</v>
      </c>
    </row>
    <row r="439" spans="13:27" x14ac:dyDescent="0.2">
      <c r="M439" s="24" t="s">
        <v>106</v>
      </c>
      <c r="N439">
        <v>1</v>
      </c>
      <c r="O439" s="12" t="s">
        <v>3</v>
      </c>
    </row>
    <row r="440" spans="13:27" x14ac:dyDescent="0.2">
      <c r="M440" s="24" t="s">
        <v>107</v>
      </c>
      <c r="N440">
        <v>19</v>
      </c>
      <c r="O440" s="12" t="s">
        <v>3</v>
      </c>
    </row>
    <row r="441" spans="13:27" x14ac:dyDescent="0.2">
      <c r="M441" s="24" t="s">
        <v>96</v>
      </c>
      <c r="N441">
        <v>3</v>
      </c>
      <c r="O441" s="12" t="s">
        <v>3</v>
      </c>
    </row>
    <row r="442" spans="13:27" x14ac:dyDescent="0.2">
      <c r="M442" s="24" t="s">
        <v>94</v>
      </c>
      <c r="N442">
        <v>1</v>
      </c>
      <c r="O442" s="12" t="s">
        <v>3</v>
      </c>
    </row>
    <row r="443" spans="13:27" x14ac:dyDescent="0.2">
      <c r="M443" s="24" t="s">
        <v>100</v>
      </c>
      <c r="N443">
        <v>11</v>
      </c>
      <c r="O443" s="12" t="s">
        <v>3</v>
      </c>
    </row>
    <row r="444" spans="13:27" x14ac:dyDescent="0.2">
      <c r="M444" s="24" t="s">
        <v>92</v>
      </c>
      <c r="N444">
        <v>4</v>
      </c>
      <c r="O444" s="12" t="s">
        <v>3</v>
      </c>
    </row>
    <row r="445" spans="13:27" x14ac:dyDescent="0.2">
      <c r="M445" s="24" t="s">
        <v>91</v>
      </c>
      <c r="N445">
        <v>1</v>
      </c>
      <c r="O445" s="12" t="s">
        <v>3</v>
      </c>
    </row>
    <row r="446" spans="13:27" x14ac:dyDescent="0.2">
      <c r="M446" s="24" t="s">
        <v>95</v>
      </c>
      <c r="N446">
        <v>11</v>
      </c>
      <c r="O446" s="12" t="s">
        <v>3</v>
      </c>
    </row>
    <row r="447" spans="13:27" x14ac:dyDescent="0.2">
      <c r="M447" s="24" t="s">
        <v>93</v>
      </c>
      <c r="N447">
        <v>3</v>
      </c>
      <c r="O447" s="12" t="s">
        <v>3</v>
      </c>
    </row>
    <row r="448" spans="13:27" x14ac:dyDescent="0.2">
      <c r="M448" s="24" t="s">
        <v>86</v>
      </c>
      <c r="N448">
        <v>15</v>
      </c>
      <c r="O448" s="12" t="s">
        <v>3</v>
      </c>
    </row>
    <row r="449" spans="13:15" x14ac:dyDescent="0.2">
      <c r="M449" s="24" t="s">
        <v>97</v>
      </c>
      <c r="N449">
        <v>3</v>
      </c>
      <c r="O449" s="12" t="s">
        <v>3</v>
      </c>
    </row>
    <row r="450" spans="13:15" x14ac:dyDescent="0.2">
      <c r="M450" s="24" t="s">
        <v>99</v>
      </c>
      <c r="N450">
        <v>3</v>
      </c>
      <c r="O450" s="12" t="s">
        <v>3</v>
      </c>
    </row>
    <row r="451" spans="13:15" x14ac:dyDescent="0.2">
      <c r="M451" s="24" t="s">
        <v>87</v>
      </c>
      <c r="N451">
        <v>7</v>
      </c>
      <c r="O451" s="12" t="s">
        <v>3</v>
      </c>
    </row>
    <row r="452" spans="13:15" x14ac:dyDescent="0.2">
      <c r="M452" s="24" t="s">
        <v>89</v>
      </c>
      <c r="N452">
        <v>1</v>
      </c>
      <c r="O452" s="12" t="s">
        <v>3</v>
      </c>
    </row>
    <row r="453" spans="13:15" x14ac:dyDescent="0.2">
      <c r="M453" s="24" t="s">
        <v>98</v>
      </c>
      <c r="N453">
        <v>5</v>
      </c>
      <c r="O453" s="2" t="s">
        <v>3</v>
      </c>
    </row>
    <row r="454" spans="13:15" x14ac:dyDescent="0.2">
      <c r="M454" s="24" t="s">
        <v>85</v>
      </c>
      <c r="N454">
        <v>5</v>
      </c>
      <c r="O454" s="2" t="s">
        <v>3</v>
      </c>
    </row>
    <row r="455" spans="13:15" x14ac:dyDescent="0.2">
      <c r="M455" s="24" t="s">
        <v>90</v>
      </c>
      <c r="N455">
        <v>3</v>
      </c>
      <c r="O455" s="2" t="s">
        <v>3</v>
      </c>
    </row>
    <row r="456" spans="13:15" x14ac:dyDescent="0.2">
      <c r="M456" s="24" t="s">
        <v>108</v>
      </c>
      <c r="N456">
        <v>204</v>
      </c>
    </row>
    <row r="457" spans="13:15" x14ac:dyDescent="0.2">
      <c r="N457"/>
    </row>
  </sheetData>
  <autoFilter ref="A2:J325" xr:uid="{79935359-6750-4D91-BCC4-CE621D077D20}"/>
  <mergeCells count="167">
    <mergeCell ref="L109:L110"/>
    <mergeCell ref="A73:A88"/>
    <mergeCell ref="B73:B88"/>
    <mergeCell ref="A52:A53"/>
    <mergeCell ref="A111:A126"/>
    <mergeCell ref="B111:B126"/>
    <mergeCell ref="B52:B53"/>
    <mergeCell ref="C52:C53"/>
    <mergeCell ref="D52:I52"/>
    <mergeCell ref="K52:K53"/>
    <mergeCell ref="A54:A69"/>
    <mergeCell ref="B54:B69"/>
    <mergeCell ref="A109:A110"/>
    <mergeCell ref="B109:B110"/>
    <mergeCell ref="C109:C110"/>
    <mergeCell ref="D109:I109"/>
    <mergeCell ref="K109:K110"/>
    <mergeCell ref="A90:A91"/>
    <mergeCell ref="B90:B91"/>
    <mergeCell ref="C90:C91"/>
    <mergeCell ref="D90:I90"/>
    <mergeCell ref="K90:K91"/>
    <mergeCell ref="L90:L91"/>
    <mergeCell ref="A92:A107"/>
    <mergeCell ref="A33:A34"/>
    <mergeCell ref="B33:B34"/>
    <mergeCell ref="C33:C34"/>
    <mergeCell ref="D33:I33"/>
    <mergeCell ref="K33:K34"/>
    <mergeCell ref="L33:L34"/>
    <mergeCell ref="A35:A50"/>
    <mergeCell ref="B35:B50"/>
    <mergeCell ref="A71:A72"/>
    <mergeCell ref="B71:B72"/>
    <mergeCell ref="C71:C72"/>
    <mergeCell ref="D71:I71"/>
    <mergeCell ref="K71:K72"/>
    <mergeCell ref="L71:L72"/>
    <mergeCell ref="L52:L53"/>
    <mergeCell ref="A294:A295"/>
    <mergeCell ref="B294:B295"/>
    <mergeCell ref="C294:C295"/>
    <mergeCell ref="D294:I294"/>
    <mergeCell ref="K294:K295"/>
    <mergeCell ref="L294:L295"/>
    <mergeCell ref="A296:A303"/>
    <mergeCell ref="B296:B303"/>
    <mergeCell ref="A283:A284"/>
    <mergeCell ref="B283:B284"/>
    <mergeCell ref="C283:C284"/>
    <mergeCell ref="D283:I283"/>
    <mergeCell ref="K283:K284"/>
    <mergeCell ref="L283:L284"/>
    <mergeCell ref="A285:A292"/>
    <mergeCell ref="B285:B292"/>
    <mergeCell ref="A316:A317"/>
    <mergeCell ref="B316:B317"/>
    <mergeCell ref="C316:C317"/>
    <mergeCell ref="D316:I316"/>
    <mergeCell ref="K316:K317"/>
    <mergeCell ref="L316:L317"/>
    <mergeCell ref="A318:A325"/>
    <mergeCell ref="B318:B325"/>
    <mergeCell ref="A305:A306"/>
    <mergeCell ref="B305:B306"/>
    <mergeCell ref="C305:C306"/>
    <mergeCell ref="D305:I305"/>
    <mergeCell ref="K305:K306"/>
    <mergeCell ref="L305:L306"/>
    <mergeCell ref="A307:A314"/>
    <mergeCell ref="B307:B314"/>
    <mergeCell ref="B412:B416"/>
    <mergeCell ref="D420:E420"/>
    <mergeCell ref="A421:A428"/>
    <mergeCell ref="B421:B424"/>
    <mergeCell ref="E421:E424"/>
    <mergeCell ref="B425:B428"/>
    <mergeCell ref="E425:E428"/>
    <mergeCell ref="A14:A15"/>
    <mergeCell ref="B14:B15"/>
    <mergeCell ref="C14:C15"/>
    <mergeCell ref="D14:I14"/>
    <mergeCell ref="A16:A31"/>
    <mergeCell ref="B16:B31"/>
    <mergeCell ref="A147:A148"/>
    <mergeCell ref="B147:B148"/>
    <mergeCell ref="C147:C148"/>
    <mergeCell ref="D147:I147"/>
    <mergeCell ref="A149:A164"/>
    <mergeCell ref="B149:B164"/>
    <mergeCell ref="A185:A186"/>
    <mergeCell ref="B185:B186"/>
    <mergeCell ref="C185:C186"/>
    <mergeCell ref="D185:I185"/>
    <mergeCell ref="A187:A202"/>
    <mergeCell ref="L204:L205"/>
    <mergeCell ref="A206:A221"/>
    <mergeCell ref="B206:B221"/>
    <mergeCell ref="A261:A262"/>
    <mergeCell ref="B261:B262"/>
    <mergeCell ref="C261:C262"/>
    <mergeCell ref="D261:I261"/>
    <mergeCell ref="K261:K262"/>
    <mergeCell ref="L261:L262"/>
    <mergeCell ref="B242:B243"/>
    <mergeCell ref="C242:C243"/>
    <mergeCell ref="D242:I242"/>
    <mergeCell ref="K242:K243"/>
    <mergeCell ref="L242:L243"/>
    <mergeCell ref="A244:A259"/>
    <mergeCell ref="B244:B259"/>
    <mergeCell ref="A263:A270"/>
    <mergeCell ref="B263:B270"/>
    <mergeCell ref="A128:A129"/>
    <mergeCell ref="B128:B129"/>
    <mergeCell ref="C128:C129"/>
    <mergeCell ref="D128:I128"/>
    <mergeCell ref="K128:K129"/>
    <mergeCell ref="A223:A224"/>
    <mergeCell ref="A204:A205"/>
    <mergeCell ref="B204:B205"/>
    <mergeCell ref="C204:C205"/>
    <mergeCell ref="D204:I204"/>
    <mergeCell ref="K204:K205"/>
    <mergeCell ref="B187:B202"/>
    <mergeCell ref="A166:A167"/>
    <mergeCell ref="B166:B167"/>
    <mergeCell ref="C166:C167"/>
    <mergeCell ref="D166:I166"/>
    <mergeCell ref="K166:K167"/>
    <mergeCell ref="L166:L167"/>
    <mergeCell ref="A168:A183"/>
    <mergeCell ref="B168:B183"/>
    <mergeCell ref="A3:A4"/>
    <mergeCell ref="B3:B4"/>
    <mergeCell ref="C3:C4"/>
    <mergeCell ref="D3:I3"/>
    <mergeCell ref="K3:K4"/>
    <mergeCell ref="L3:L4"/>
    <mergeCell ref="A5:A12"/>
    <mergeCell ref="B5:B12"/>
    <mergeCell ref="K14:K15"/>
    <mergeCell ref="L14:L15"/>
    <mergeCell ref="B92:B107"/>
    <mergeCell ref="A272:A273"/>
    <mergeCell ref="B272:B273"/>
    <mergeCell ref="C272:C273"/>
    <mergeCell ref="D272:I272"/>
    <mergeCell ref="K272:K273"/>
    <mergeCell ref="L272:L273"/>
    <mergeCell ref="A274:A281"/>
    <mergeCell ref="B274:B281"/>
    <mergeCell ref="B223:B224"/>
    <mergeCell ref="C223:C224"/>
    <mergeCell ref="D223:I223"/>
    <mergeCell ref="K223:K224"/>
    <mergeCell ref="L223:L224"/>
    <mergeCell ref="A225:A240"/>
    <mergeCell ref="B225:B240"/>
    <mergeCell ref="A242:A243"/>
    <mergeCell ref="L128:L129"/>
    <mergeCell ref="A130:A145"/>
    <mergeCell ref="B130:B145"/>
    <mergeCell ref="K147:K148"/>
    <mergeCell ref="L147:L148"/>
    <mergeCell ref="K185:K186"/>
    <mergeCell ref="L185:L186"/>
  </mergeCells>
  <phoneticPr fontId="16" type="noConversion"/>
  <conditionalFormatting sqref="A3:A325">
    <cfRule type="containsText" dxfId="34" priority="9" operator="containsText" text="/2">
      <formula>NOT(ISERROR(SEARCH("/2",A3)))</formula>
    </cfRule>
    <cfRule type="containsText" dxfId="33" priority="10" operator="containsText" text="/1">
      <formula>NOT(ISERROR(SEARCH("/1",A3)))</formula>
    </cfRule>
  </conditionalFormatting>
  <conditionalFormatting sqref="A411:A432">
    <cfRule type="containsText" dxfId="32" priority="1" operator="containsText" text="/2">
      <formula>NOT(ISERROR(SEARCH("/2",A411)))</formula>
    </cfRule>
    <cfRule type="containsText" dxfId="31" priority="2" operator="containsText" text="/1">
      <formula>NOT(ISERROR(SEARCH("/1",A411)))</formula>
    </cfRule>
  </conditionalFormatting>
  <conditionalFormatting sqref="C1:C2 C326:C410 C433:C1048576">
    <cfRule type="expression" dxfId="30" priority="45">
      <formula>I1="Popis signálu"</formula>
    </cfRule>
    <cfRule type="expression" dxfId="29" priority="46">
      <formula>I1&lt;&gt;0</formula>
    </cfRule>
    <cfRule type="expression" dxfId="28" priority="47">
      <formula>I1=0</formula>
    </cfRule>
  </conditionalFormatting>
  <conditionalFormatting sqref="C1:C1048576">
    <cfRule type="expression" dxfId="27" priority="4">
      <formula>C1=0</formula>
    </cfRule>
  </conditionalFormatting>
  <conditionalFormatting sqref="C3:C325">
    <cfRule type="expression" dxfId="26" priority="18">
      <formula>K3="Popis signálu"</formula>
    </cfRule>
    <cfRule type="expression" dxfId="25" priority="21">
      <formula>K3&lt;&gt;0</formula>
    </cfRule>
    <cfRule type="expression" dxfId="24" priority="22">
      <formula>K3=0</formula>
    </cfRule>
  </conditionalFormatting>
  <conditionalFormatting sqref="C411:C432">
    <cfRule type="expression" dxfId="23" priority="3">
      <formula>K411="Popis signálu"</formula>
    </cfRule>
    <cfRule type="expression" dxfId="22" priority="6">
      <formula>K411&lt;&gt;0</formula>
    </cfRule>
    <cfRule type="expression" dxfId="21" priority="7">
      <formula>K411=0</formula>
    </cfRule>
  </conditionalFormatting>
  <conditionalFormatting sqref="J425:J429">
    <cfRule type="cellIs" dxfId="18" priority="8" operator="lessThan">
      <formula>0.2</formula>
    </cfRule>
  </conditionalFormatting>
  <pageMargins left="0.19685039370078741" right="0.27559055118110237" top="0.59055118110236227" bottom="0.74803149606299213" header="0.19685039370078741" footer="0.31496062992125984"/>
  <pageSetup paperSize="9" scale="90" fitToHeight="0" orientation="portrait" r:id="rId2"/>
  <headerFooter>
    <oddHeader>&amp;C&amp;"Calibri,Tučné"&amp;12SOUPIS DATOVÝCH BODŮ&amp;R&amp;"Calibri,Obyčejné"Výjezdová základna ZZS  JMK
v Břeclavi
část - MĚŘENÍ A REGULACE</oddHeader>
    <oddFooter xml:space="preserve">&amp;L&amp;"Calibri,Obyčejné"vypracoval : Dohnal R.
dne : 10/2024&amp;C&amp;"Calibri,Obyčejné"&amp;F&amp;"Arial,Obyčejné"
&amp;R&amp;"Calibri,Obyčejné"List č.: &amp;P/&amp;N
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8" operator="containsText" id="{23A75C5E-EF4E-45C3-9949-A2072B474BDC}">
            <xm:f>NOT(ISERROR(SEARCH("Označení signálu",H3)))</xm:f>
            <xm:f>"Označení signálu"</xm:f>
            <x14:dxf>
              <font>
                <b/>
                <i val="0"/>
                <color auto="1"/>
              </font>
            </x14:dxf>
          </x14:cfRule>
          <xm:sqref>J3:J325 H326:H408</xm:sqref>
        </x14:conditionalFormatting>
        <x14:conditionalFormatting xmlns:xm="http://schemas.microsoft.com/office/excel/2006/main">
          <x14:cfRule type="containsText" priority="5" operator="containsText" id="{8E7DF459-66ED-44BB-BFF1-8B1E19E5E4AA}">
            <xm:f>NOT(ISERROR(SEARCH("Označení signálu",J411)))</xm:f>
            <xm:f>"Označení signálu"</xm:f>
            <x14:dxf>
              <font>
                <b/>
                <i val="0"/>
                <color auto="1"/>
              </font>
            </x14:dxf>
          </x14:cfRule>
          <xm:sqref>J411:J432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72F15-64B4-492B-8F8D-1691830BF469}">
  <sheetPr>
    <tabColor rgb="FF00B050"/>
  </sheetPr>
  <dimension ref="A1:AC373"/>
  <sheetViews>
    <sheetView view="pageBreakPreview" zoomScale="115" zoomScaleNormal="100" zoomScaleSheetLayoutView="115" workbookViewId="0">
      <pane ySplit="1" topLeftCell="A201" activePane="bottomLeft" state="frozen"/>
      <selection activeCell="A5" sqref="A5:A12"/>
      <selection pane="bottomLeft" activeCell="D227" sqref="D227"/>
    </sheetView>
  </sheetViews>
  <sheetFormatPr defaultColWidth="9.140625" defaultRowHeight="12.75" x14ac:dyDescent="0.2"/>
  <cols>
    <col min="1" max="1" width="4.140625" style="2" customWidth="1"/>
    <col min="2" max="2" width="3.7109375" style="2" customWidth="1"/>
    <col min="3" max="3" width="7.140625" style="2" customWidth="1"/>
    <col min="4" max="7" width="2.7109375" style="2" customWidth="1"/>
    <col min="8" max="8" width="2.7109375" style="4" customWidth="1"/>
    <col min="9" max="9" width="2.7109375" style="2" customWidth="1"/>
    <col min="10" max="10" width="25.28515625" style="2" customWidth="1"/>
    <col min="11" max="11" width="35.5703125" style="3" customWidth="1"/>
    <col min="12" max="12" width="18.28515625" style="11" customWidth="1"/>
    <col min="13" max="13" width="23" bestFit="1" customWidth="1"/>
    <col min="14" max="14" width="27.85546875" style="2" bestFit="1" customWidth="1"/>
    <col min="15" max="25" width="9.140625" style="2"/>
    <col min="26" max="26" width="10.28515625" style="9" bestFit="1" customWidth="1"/>
    <col min="27" max="27" width="9.140625" style="8"/>
    <col min="28" max="16384" width="9.140625" style="2"/>
  </cols>
  <sheetData>
    <row r="1" spans="1:29" ht="18.75" x14ac:dyDescent="0.3">
      <c r="A1" s="1" t="s">
        <v>130</v>
      </c>
      <c r="H1" s="2"/>
      <c r="K1" s="29"/>
      <c r="L1" s="29"/>
      <c r="M1" s="30"/>
    </row>
    <row r="2" spans="1:29" x14ac:dyDescent="0.2">
      <c r="H2" s="2"/>
    </row>
    <row r="3" spans="1:29" s="32" customFormat="1" ht="12.75" customHeight="1" x14ac:dyDescent="0.2">
      <c r="A3" s="131" t="s">
        <v>15</v>
      </c>
      <c r="B3" s="133" t="s">
        <v>4</v>
      </c>
      <c r="C3" s="135" t="s">
        <v>640</v>
      </c>
      <c r="D3" s="137" t="s">
        <v>8</v>
      </c>
      <c r="E3" s="138"/>
      <c r="F3" s="138"/>
      <c r="G3" s="138"/>
      <c r="H3" s="138"/>
      <c r="I3" s="138"/>
      <c r="J3" s="31" t="s">
        <v>0</v>
      </c>
      <c r="K3" s="139" t="s">
        <v>2</v>
      </c>
      <c r="L3" s="139" t="s">
        <v>1</v>
      </c>
      <c r="N3" s="33"/>
      <c r="AB3" s="34"/>
      <c r="AC3" s="33"/>
    </row>
    <row r="4" spans="1:29" s="32" customFormat="1" ht="23.25" x14ac:dyDescent="0.2">
      <c r="A4" s="132"/>
      <c r="B4" s="134"/>
      <c r="C4" s="136"/>
      <c r="D4" s="68" t="s">
        <v>641</v>
      </c>
      <c r="E4" s="69" t="s">
        <v>642</v>
      </c>
      <c r="F4" s="69"/>
      <c r="G4" s="69"/>
      <c r="H4" s="68"/>
      <c r="I4" s="70" t="s">
        <v>603</v>
      </c>
      <c r="J4" s="38" t="s">
        <v>599</v>
      </c>
      <c r="K4" s="140"/>
      <c r="L4" s="140"/>
      <c r="M4" s="33" t="s">
        <v>120</v>
      </c>
      <c r="N4" s="33" t="s">
        <v>121</v>
      </c>
      <c r="AC4" s="33"/>
    </row>
    <row r="5" spans="1:29" s="32" customFormat="1" ht="12.75" customHeight="1" x14ac:dyDescent="0.2">
      <c r="A5" s="128" t="s">
        <v>659</v>
      </c>
      <c r="B5" s="128" t="s">
        <v>588</v>
      </c>
      <c r="C5" s="39" t="s">
        <v>589</v>
      </c>
      <c r="D5" s="40"/>
      <c r="E5" s="41"/>
      <c r="F5" s="41"/>
      <c r="G5" s="41"/>
      <c r="H5" s="41"/>
      <c r="I5" s="42"/>
      <c r="J5" s="43"/>
      <c r="K5" s="44"/>
      <c r="L5" s="45"/>
      <c r="N5" s="33"/>
      <c r="S5" s="46" t="str">
        <f>IF(D5="Typ signálu","Označení signálu",IF(COUNTIF(J5,"G61*"),CONCATENATE(MID(J5,2,2),".",MID(J5,5,FIND("/",J5)-FIND("-",J5)-1),".MAR.",MID(J5,5,FIND("/",J5)-FIND("-",J5)-1),MID(J5,FIND("/",J5),20)),IF(COUNTIF(J5,"G62*"),CONCATENATE(MID(J5,2,2),".",MID(J5,5,FIND("/",J5)-FIND("-",J5)-1),".MAR.",MID(J5,5,FIND("/",J5)-FIND("-",J5)-1),MID(J5,FIND("/",J5),20)),"")))</f>
        <v/>
      </c>
      <c r="AC5" s="33"/>
    </row>
    <row r="6" spans="1:29" s="32" customFormat="1" x14ac:dyDescent="0.2">
      <c r="A6" s="129"/>
      <c r="B6" s="129"/>
      <c r="C6" s="47" t="s">
        <v>590</v>
      </c>
      <c r="D6" s="48"/>
      <c r="E6" s="49"/>
      <c r="F6" s="49"/>
      <c r="G6" s="49"/>
      <c r="H6" s="49"/>
      <c r="I6" s="50"/>
      <c r="J6" s="51"/>
      <c r="K6" s="17"/>
      <c r="L6" s="52"/>
      <c r="N6" s="33"/>
      <c r="S6" s="46" t="str">
        <f t="shared" ref="S6:S13" si="0">IF(D6="Typ signálu","Označení signálu",IF(COUNTIF(J6,"G61*"),CONCATENATE(MID(J6,2,2),".",MID(J6,5,FIND("/",J6)-FIND("-",J6)-1),".MAR.",MID(J6,5,FIND("/",J6)-FIND("-",J6)-1),MID(J6,FIND("/",J6),20)),IF(COUNTIF(J6,"G62*"),CONCATENATE(MID(J6,2,2),".",MID(J6,5,FIND("/",J6)-FIND("-",J6)-1),".MAR.",MID(J6,5,FIND("/",J6)-FIND("-",J6)-1),MID(J6,FIND("/",J6),20)),"")))</f>
        <v/>
      </c>
      <c r="AC6" s="33"/>
    </row>
    <row r="7" spans="1:29" s="32" customFormat="1" x14ac:dyDescent="0.2">
      <c r="A7" s="129"/>
      <c r="B7" s="129"/>
      <c r="C7" s="47" t="s">
        <v>591</v>
      </c>
      <c r="D7" s="48"/>
      <c r="E7" s="49"/>
      <c r="F7" s="49"/>
      <c r="G7" s="49"/>
      <c r="H7" s="49"/>
      <c r="I7" s="50"/>
      <c r="J7" s="51"/>
      <c r="K7" s="17"/>
      <c r="L7" s="52"/>
      <c r="N7" s="33"/>
      <c r="S7" s="46" t="str">
        <f t="shared" si="0"/>
        <v/>
      </c>
      <c r="AC7" s="33"/>
    </row>
    <row r="8" spans="1:29" s="32" customFormat="1" x14ac:dyDescent="0.2">
      <c r="A8" s="129"/>
      <c r="B8" s="129"/>
      <c r="C8" s="53" t="s">
        <v>592</v>
      </c>
      <c r="D8" s="54"/>
      <c r="E8" s="55"/>
      <c r="F8" s="55"/>
      <c r="G8" s="55"/>
      <c r="H8" s="55"/>
      <c r="I8" s="56"/>
      <c r="J8" s="57"/>
      <c r="K8" s="18" t="s">
        <v>593</v>
      </c>
      <c r="L8" s="58"/>
      <c r="N8" s="33"/>
      <c r="S8" s="46" t="str">
        <f t="shared" si="0"/>
        <v/>
      </c>
      <c r="AC8" s="33"/>
    </row>
    <row r="9" spans="1:29" s="32" customFormat="1" x14ac:dyDescent="0.2">
      <c r="A9" s="129"/>
      <c r="B9" s="129"/>
      <c r="C9" s="59" t="s">
        <v>594</v>
      </c>
      <c r="D9" s="60"/>
      <c r="E9" s="61"/>
      <c r="F9" s="61"/>
      <c r="G9" s="61"/>
      <c r="H9" s="61"/>
      <c r="I9" s="62"/>
      <c r="J9" s="63"/>
      <c r="K9" s="64" t="s">
        <v>595</v>
      </c>
      <c r="L9" s="65"/>
      <c r="N9" s="33"/>
      <c r="S9" s="46" t="str">
        <f t="shared" si="0"/>
        <v/>
      </c>
      <c r="AC9" s="33"/>
    </row>
    <row r="10" spans="1:29" s="32" customFormat="1" x14ac:dyDescent="0.2">
      <c r="A10" s="129"/>
      <c r="B10" s="129"/>
      <c r="C10" s="47" t="s">
        <v>596</v>
      </c>
      <c r="D10" s="48"/>
      <c r="E10" s="49"/>
      <c r="F10" s="49"/>
      <c r="G10" s="49"/>
      <c r="H10" s="49"/>
      <c r="I10" s="50"/>
      <c r="J10" s="51"/>
      <c r="K10" s="17"/>
      <c r="L10" s="52"/>
      <c r="N10" s="33"/>
      <c r="S10" s="46" t="str">
        <f t="shared" si="0"/>
        <v/>
      </c>
      <c r="AC10" s="33"/>
    </row>
    <row r="11" spans="1:29" s="32" customFormat="1" x14ac:dyDescent="0.2">
      <c r="A11" s="129"/>
      <c r="B11" s="129"/>
      <c r="C11" s="47" t="s">
        <v>597</v>
      </c>
      <c r="D11" s="48"/>
      <c r="E11" s="49"/>
      <c r="F11" s="49"/>
      <c r="G11" s="49"/>
      <c r="H11" s="49"/>
      <c r="I11" s="50"/>
      <c r="J11" s="51"/>
      <c r="K11" s="17"/>
      <c r="L11" s="52"/>
      <c r="N11" s="33"/>
      <c r="S11" s="46" t="str">
        <f t="shared" si="0"/>
        <v/>
      </c>
      <c r="AC11" s="33"/>
    </row>
    <row r="12" spans="1:29" s="32" customFormat="1" x14ac:dyDescent="0.2">
      <c r="A12" s="130"/>
      <c r="B12" s="130"/>
      <c r="C12" s="53" t="s">
        <v>598</v>
      </c>
      <c r="D12" s="54"/>
      <c r="E12" s="55"/>
      <c r="F12" s="55"/>
      <c r="G12" s="55"/>
      <c r="H12" s="55"/>
      <c r="I12" s="56"/>
      <c r="J12" s="66"/>
      <c r="K12" s="16"/>
      <c r="L12" s="58"/>
      <c r="N12" s="33"/>
      <c r="S12" s="46" t="str">
        <f t="shared" si="0"/>
        <v/>
      </c>
      <c r="AC12" s="33"/>
    </row>
    <row r="13" spans="1:29" s="32" customFormat="1" x14ac:dyDescent="0.2">
      <c r="J13" s="67" t="s">
        <v>599</v>
      </c>
      <c r="N13" s="33"/>
      <c r="S13" s="46" t="str">
        <f t="shared" si="0"/>
        <v/>
      </c>
      <c r="AC13" s="33"/>
    </row>
    <row r="14" spans="1:29" s="32" customFormat="1" ht="12.75" customHeight="1" x14ac:dyDescent="0.2">
      <c r="A14" s="131" t="s">
        <v>15</v>
      </c>
      <c r="B14" s="133" t="s">
        <v>4</v>
      </c>
      <c r="C14" s="135" t="s">
        <v>622</v>
      </c>
      <c r="D14" s="137" t="s">
        <v>8</v>
      </c>
      <c r="E14" s="138"/>
      <c r="F14" s="138"/>
      <c r="G14" s="138"/>
      <c r="H14" s="138"/>
      <c r="I14" s="138"/>
      <c r="J14" s="31" t="s">
        <v>0</v>
      </c>
      <c r="K14" s="139" t="s">
        <v>2</v>
      </c>
      <c r="L14" s="139" t="s">
        <v>1</v>
      </c>
      <c r="N14" s="33"/>
      <c r="S14" s="46"/>
      <c r="AB14" s="34" t="str">
        <f>A16</f>
        <v>N-ADV-133-H-C/2</v>
      </c>
      <c r="AC14" s="33" t="str">
        <f t="shared" ref="AC14:AC31" si="1">CONCATENATE(MID(C14,1,2),IF(K14&lt;&gt;0,"O","X"))</f>
        <v>PDO</v>
      </c>
    </row>
    <row r="15" spans="1:29" s="32" customFormat="1" ht="27" customHeight="1" x14ac:dyDescent="0.2">
      <c r="A15" s="132"/>
      <c r="B15" s="134"/>
      <c r="C15" s="136"/>
      <c r="D15" s="68"/>
      <c r="E15" s="69"/>
      <c r="F15" s="69"/>
      <c r="G15" s="69" t="s">
        <v>601</v>
      </c>
      <c r="H15" s="68" t="s">
        <v>602</v>
      </c>
      <c r="I15" s="70"/>
      <c r="J15" s="38" t="s">
        <v>599</v>
      </c>
      <c r="K15" s="140"/>
      <c r="L15" s="140"/>
      <c r="N15" s="33"/>
      <c r="S15" s="46" t="str">
        <f t="shared" ref="S15" si="2">IF(D15="Typ signálu","Označení signálu",IF(COUNTIF(J15,"G61*"),CONCATENATE(MID(J15,2,2),".",MID(J15,5,FIND("/",J15)-FIND("-",J15)-1),".MAR.",MID(J15,5,FIND("/",J15)-FIND("-",J15)-1),MID(J15,FIND("/",J15),20)),IF(COUNTIF(J15,"G62*"),CONCATENATE(MID(J15,2,2),".",MID(J15,5,FIND("/",J15)-FIND("-",J15)-1),".MAR.",MID(J15,5,FIND("/",J15)-FIND("-",J15)-1),MID(J15,FIND("/",J15),20)),"")))</f>
        <v/>
      </c>
      <c r="AB15" s="32" t="str">
        <f t="shared" ref="AB15:AB31" si="3">AB14</f>
        <v>N-ADV-133-H-C/2</v>
      </c>
      <c r="AC15" s="33" t="str">
        <f t="shared" si="1"/>
        <v>X</v>
      </c>
    </row>
    <row r="16" spans="1:29" s="32" customFormat="1" ht="12.75" customHeight="1" x14ac:dyDescent="0.2">
      <c r="A16" s="128" t="s">
        <v>659</v>
      </c>
      <c r="B16" s="128" t="s">
        <v>623</v>
      </c>
      <c r="C16" s="71" t="s">
        <v>624</v>
      </c>
      <c r="D16" s="40"/>
      <c r="E16" s="41"/>
      <c r="F16" s="41"/>
      <c r="G16" s="41"/>
      <c r="H16" s="41"/>
      <c r="I16" s="42"/>
      <c r="J16" s="43" t="s">
        <v>194</v>
      </c>
      <c r="K16" s="44" t="s">
        <v>216</v>
      </c>
      <c r="L16" s="45"/>
      <c r="N16" s="33"/>
      <c r="S16" s="46"/>
      <c r="AB16" s="32" t="str">
        <f t="shared" si="3"/>
        <v>N-ADV-133-H-C/2</v>
      </c>
      <c r="AC16" s="33" t="str">
        <f t="shared" si="1"/>
        <v>DIO</v>
      </c>
    </row>
    <row r="17" spans="1:29" s="32" customFormat="1" x14ac:dyDescent="0.2">
      <c r="A17" s="129"/>
      <c r="B17" s="129"/>
      <c r="C17" s="72" t="s">
        <v>625</v>
      </c>
      <c r="D17" s="48"/>
      <c r="E17" s="49"/>
      <c r="F17" s="49"/>
      <c r="G17" s="49"/>
      <c r="H17" s="49"/>
      <c r="I17" s="50"/>
      <c r="J17" s="51" t="s">
        <v>195</v>
      </c>
      <c r="K17" s="17" t="s">
        <v>217</v>
      </c>
      <c r="L17" s="52"/>
      <c r="N17" s="33"/>
      <c r="S17" s="46"/>
      <c r="AB17" s="32" t="str">
        <f t="shared" si="3"/>
        <v>N-ADV-133-H-C/2</v>
      </c>
      <c r="AC17" s="33" t="str">
        <f t="shared" si="1"/>
        <v>DIO</v>
      </c>
    </row>
    <row r="18" spans="1:29" s="32" customFormat="1" x14ac:dyDescent="0.2">
      <c r="A18" s="129"/>
      <c r="B18" s="129"/>
      <c r="C18" s="72" t="s">
        <v>626</v>
      </c>
      <c r="D18" s="48"/>
      <c r="E18" s="49"/>
      <c r="F18" s="49"/>
      <c r="G18" s="49"/>
      <c r="H18" s="49"/>
      <c r="I18" s="50"/>
      <c r="J18" s="51" t="s">
        <v>53</v>
      </c>
      <c r="K18" s="17" t="s">
        <v>218</v>
      </c>
      <c r="L18" s="52"/>
      <c r="N18" s="33"/>
      <c r="S18" s="46"/>
      <c r="AB18" s="32" t="str">
        <f t="shared" si="3"/>
        <v>N-ADV-133-H-C/2</v>
      </c>
      <c r="AC18" s="33" t="str">
        <f t="shared" si="1"/>
        <v>DIO</v>
      </c>
    </row>
    <row r="19" spans="1:29" s="32" customFormat="1" x14ac:dyDescent="0.2">
      <c r="A19" s="129"/>
      <c r="B19" s="129"/>
      <c r="C19" s="72" t="s">
        <v>627</v>
      </c>
      <c r="D19" s="48"/>
      <c r="E19" s="49"/>
      <c r="F19" s="49"/>
      <c r="G19" s="49"/>
      <c r="H19" s="49"/>
      <c r="I19" s="50"/>
      <c r="J19" s="51" t="s">
        <v>54</v>
      </c>
      <c r="K19" s="17" t="s">
        <v>219</v>
      </c>
      <c r="L19" s="52"/>
      <c r="N19" s="33"/>
      <c r="S19" s="46"/>
      <c r="AB19" s="32" t="str">
        <f t="shared" si="3"/>
        <v>N-ADV-133-H-C/2</v>
      </c>
      <c r="AC19" s="33" t="str">
        <f t="shared" si="1"/>
        <v>DIO</v>
      </c>
    </row>
    <row r="20" spans="1:29" s="32" customFormat="1" x14ac:dyDescent="0.2">
      <c r="A20" s="129"/>
      <c r="B20" s="129"/>
      <c r="C20" s="72" t="s">
        <v>628</v>
      </c>
      <c r="D20" s="48"/>
      <c r="E20" s="49"/>
      <c r="F20" s="49"/>
      <c r="G20" s="49"/>
      <c r="H20" s="49"/>
      <c r="I20" s="50"/>
      <c r="J20" s="51" t="s">
        <v>196</v>
      </c>
      <c r="K20" s="17" t="s">
        <v>220</v>
      </c>
      <c r="L20" s="52"/>
      <c r="N20" s="33"/>
      <c r="S20" s="46"/>
      <c r="AB20" s="32" t="str">
        <f t="shared" si="3"/>
        <v>N-ADV-133-H-C/2</v>
      </c>
      <c r="AC20" s="33" t="str">
        <f t="shared" si="1"/>
        <v>DIO</v>
      </c>
    </row>
    <row r="21" spans="1:29" s="32" customFormat="1" x14ac:dyDescent="0.2">
      <c r="A21" s="129"/>
      <c r="B21" s="129"/>
      <c r="C21" s="72" t="s">
        <v>629</v>
      </c>
      <c r="D21" s="48"/>
      <c r="E21" s="49"/>
      <c r="F21" s="49"/>
      <c r="G21" s="49"/>
      <c r="H21" s="49"/>
      <c r="I21" s="50"/>
      <c r="J21" s="51" t="s">
        <v>55</v>
      </c>
      <c r="K21" s="17" t="s">
        <v>221</v>
      </c>
      <c r="L21" s="52"/>
      <c r="N21" s="33"/>
      <c r="S21" s="46"/>
      <c r="AB21" s="32" t="str">
        <f t="shared" si="3"/>
        <v>N-ADV-133-H-C/2</v>
      </c>
      <c r="AC21" s="33" t="str">
        <f t="shared" si="1"/>
        <v>DIO</v>
      </c>
    </row>
    <row r="22" spans="1:29" s="32" customFormat="1" x14ac:dyDescent="0.2">
      <c r="A22" s="129"/>
      <c r="B22" s="129"/>
      <c r="C22" s="72" t="s">
        <v>630</v>
      </c>
      <c r="D22" s="48"/>
      <c r="E22" s="49"/>
      <c r="F22" s="49"/>
      <c r="G22" s="49"/>
      <c r="H22" s="49"/>
      <c r="I22" s="50"/>
      <c r="J22" s="51" t="s">
        <v>56</v>
      </c>
      <c r="K22" s="17" t="s">
        <v>222</v>
      </c>
      <c r="L22" s="52"/>
      <c r="N22" s="33"/>
      <c r="S22" s="46"/>
      <c r="AB22" s="32" t="str">
        <f t="shared" si="3"/>
        <v>N-ADV-133-H-C/2</v>
      </c>
      <c r="AC22" s="33" t="str">
        <f t="shared" si="1"/>
        <v>DIO</v>
      </c>
    </row>
    <row r="23" spans="1:29" s="32" customFormat="1" x14ac:dyDescent="0.2">
      <c r="A23" s="129"/>
      <c r="B23" s="129"/>
      <c r="C23" s="73" t="s">
        <v>631</v>
      </c>
      <c r="D23" s="54"/>
      <c r="E23" s="55"/>
      <c r="F23" s="55"/>
      <c r="G23" s="55"/>
      <c r="H23" s="55"/>
      <c r="I23" s="56"/>
      <c r="J23" s="57" t="s">
        <v>57</v>
      </c>
      <c r="K23" s="18" t="s">
        <v>223</v>
      </c>
      <c r="L23" s="58"/>
      <c r="N23" s="33"/>
      <c r="S23" s="46"/>
      <c r="AB23" s="32" t="str">
        <f>AB16</f>
        <v>N-ADV-133-H-C/2</v>
      </c>
      <c r="AC23" s="33" t="str">
        <f t="shared" si="1"/>
        <v>DIO</v>
      </c>
    </row>
    <row r="24" spans="1:29" s="32" customFormat="1" x14ac:dyDescent="0.2">
      <c r="A24" s="129"/>
      <c r="B24" s="129"/>
      <c r="C24" s="74" t="s">
        <v>632</v>
      </c>
      <c r="D24" s="60"/>
      <c r="E24" s="61"/>
      <c r="F24" s="61"/>
      <c r="G24" s="61"/>
      <c r="H24" s="61"/>
      <c r="I24" s="62"/>
      <c r="J24" s="63" t="s">
        <v>58</v>
      </c>
      <c r="K24" s="64" t="s">
        <v>224</v>
      </c>
      <c r="L24" s="65"/>
      <c r="N24" s="33"/>
      <c r="S24" s="46"/>
      <c r="AB24" s="32" t="str">
        <f t="shared" si="3"/>
        <v>N-ADV-133-H-C/2</v>
      </c>
      <c r="AC24" s="33" t="str">
        <f t="shared" si="1"/>
        <v>DIO</v>
      </c>
    </row>
    <row r="25" spans="1:29" s="32" customFormat="1" x14ac:dyDescent="0.2">
      <c r="A25" s="129"/>
      <c r="B25" s="129"/>
      <c r="C25" s="72" t="s">
        <v>633</v>
      </c>
      <c r="D25" s="48"/>
      <c r="E25" s="49"/>
      <c r="F25" s="49"/>
      <c r="G25" s="49"/>
      <c r="H25" s="49"/>
      <c r="I25" s="50"/>
      <c r="J25" s="51" t="s">
        <v>197</v>
      </c>
      <c r="K25" s="17" t="s">
        <v>225</v>
      </c>
      <c r="L25" s="52"/>
      <c r="N25" s="33"/>
      <c r="S25" s="46"/>
      <c r="AB25" s="32" t="str">
        <f t="shared" si="3"/>
        <v>N-ADV-133-H-C/2</v>
      </c>
      <c r="AC25" s="33" t="str">
        <f t="shared" si="1"/>
        <v>DIO</v>
      </c>
    </row>
    <row r="26" spans="1:29" s="32" customFormat="1" x14ac:dyDescent="0.2">
      <c r="A26" s="129"/>
      <c r="B26" s="129"/>
      <c r="C26" s="72" t="s">
        <v>634</v>
      </c>
      <c r="D26" s="48"/>
      <c r="E26" s="49"/>
      <c r="F26" s="49"/>
      <c r="G26" s="49"/>
      <c r="H26" s="49"/>
      <c r="I26" s="50"/>
      <c r="J26" s="51" t="s">
        <v>198</v>
      </c>
      <c r="K26" s="17" t="s">
        <v>226</v>
      </c>
      <c r="L26" s="52"/>
      <c r="N26" s="33"/>
      <c r="S26" s="46"/>
      <c r="AB26" s="32" t="str">
        <f t="shared" si="3"/>
        <v>N-ADV-133-H-C/2</v>
      </c>
      <c r="AC26" s="33" t="str">
        <f t="shared" si="1"/>
        <v>DIO</v>
      </c>
    </row>
    <row r="27" spans="1:29" s="32" customFormat="1" x14ac:dyDescent="0.2">
      <c r="A27" s="129"/>
      <c r="B27" s="129"/>
      <c r="C27" s="72" t="s">
        <v>635</v>
      </c>
      <c r="D27" s="48"/>
      <c r="E27" s="49"/>
      <c r="F27" s="49"/>
      <c r="G27" s="49"/>
      <c r="H27" s="49"/>
      <c r="I27" s="50"/>
      <c r="J27" s="51" t="s">
        <v>199</v>
      </c>
      <c r="K27" s="17" t="s">
        <v>227</v>
      </c>
      <c r="L27" s="52"/>
      <c r="N27" s="33"/>
      <c r="S27" s="46"/>
      <c r="AB27" s="32" t="str">
        <f>AB24</f>
        <v>N-ADV-133-H-C/2</v>
      </c>
      <c r="AC27" s="33" t="str">
        <f t="shared" si="1"/>
        <v>DIO</v>
      </c>
    </row>
    <row r="28" spans="1:29" s="32" customFormat="1" x14ac:dyDescent="0.2">
      <c r="A28" s="129"/>
      <c r="B28" s="129"/>
      <c r="C28" s="72" t="s">
        <v>636</v>
      </c>
      <c r="D28" s="48"/>
      <c r="E28" s="49"/>
      <c r="F28" s="49"/>
      <c r="G28" s="49"/>
      <c r="H28" s="49"/>
      <c r="I28" s="50"/>
      <c r="J28" s="51" t="s">
        <v>200</v>
      </c>
      <c r="K28" s="17" t="s">
        <v>228</v>
      </c>
      <c r="L28" s="52"/>
      <c r="N28" s="33"/>
      <c r="S28" s="46"/>
      <c r="AB28" s="32" t="str">
        <f t="shared" si="3"/>
        <v>N-ADV-133-H-C/2</v>
      </c>
      <c r="AC28" s="33" t="str">
        <f t="shared" si="1"/>
        <v>DIO</v>
      </c>
    </row>
    <row r="29" spans="1:29" s="32" customFormat="1" x14ac:dyDescent="0.2">
      <c r="A29" s="129"/>
      <c r="B29" s="129"/>
      <c r="C29" s="72" t="s">
        <v>637</v>
      </c>
      <c r="D29" s="48"/>
      <c r="E29" s="49"/>
      <c r="F29" s="49"/>
      <c r="G29" s="49"/>
      <c r="H29" s="49"/>
      <c r="I29" s="50"/>
      <c r="J29" s="51" t="s">
        <v>691</v>
      </c>
      <c r="K29" s="17" t="s">
        <v>692</v>
      </c>
      <c r="L29" s="52"/>
      <c r="N29" s="33"/>
      <c r="S29" s="46"/>
      <c r="AB29" s="32" t="str">
        <f>AB26</f>
        <v>N-ADV-133-H-C/2</v>
      </c>
      <c r="AC29" s="33" t="str">
        <f t="shared" si="1"/>
        <v>DIO</v>
      </c>
    </row>
    <row r="30" spans="1:29" s="32" customFormat="1" x14ac:dyDescent="0.2">
      <c r="A30" s="129"/>
      <c r="B30" s="129"/>
      <c r="C30" s="72" t="s">
        <v>638</v>
      </c>
      <c r="D30" s="48"/>
      <c r="E30" s="49"/>
      <c r="F30" s="49"/>
      <c r="G30" s="49"/>
      <c r="H30" s="49"/>
      <c r="I30" s="50"/>
      <c r="J30" s="51" t="s">
        <v>690</v>
      </c>
      <c r="K30" s="17" t="s">
        <v>693</v>
      </c>
      <c r="L30" s="52"/>
      <c r="N30" s="33"/>
      <c r="S30" s="46"/>
      <c r="AB30" s="32" t="str">
        <f t="shared" si="3"/>
        <v>N-ADV-133-H-C/2</v>
      </c>
      <c r="AC30" s="33" t="str">
        <f t="shared" si="1"/>
        <v>DIO</v>
      </c>
    </row>
    <row r="31" spans="1:29" s="32" customFormat="1" x14ac:dyDescent="0.2">
      <c r="A31" s="130"/>
      <c r="B31" s="130"/>
      <c r="C31" s="73" t="s">
        <v>639</v>
      </c>
      <c r="D31" s="54"/>
      <c r="E31" s="55"/>
      <c r="F31" s="55"/>
      <c r="G31" s="55"/>
      <c r="H31" s="55"/>
      <c r="I31" s="56"/>
      <c r="J31" s="66" t="s">
        <v>201</v>
      </c>
      <c r="K31" s="16" t="s">
        <v>229</v>
      </c>
      <c r="L31" s="58"/>
      <c r="N31" s="33"/>
      <c r="S31" s="46"/>
      <c r="AB31" s="32" t="str">
        <f t="shared" si="3"/>
        <v>N-ADV-133-H-C/2</v>
      </c>
      <c r="AC31" s="33" t="str">
        <f t="shared" si="1"/>
        <v>DIO</v>
      </c>
    </row>
    <row r="32" spans="1:29" s="32" customFormat="1" x14ac:dyDescent="0.2">
      <c r="J32" s="67" t="s">
        <v>599</v>
      </c>
      <c r="N32" s="33"/>
      <c r="S32" s="46" t="str">
        <f t="shared" ref="S32" si="4">IF(D32="Typ signálu","Označení signálu",IF(COUNTIF(J32,"G61*"),CONCATENATE(MID(J32,2,2),".",MID(J32,5,FIND("/",J32)-FIND("-",J32)-1),".MAR.",MID(J32,5,FIND("/",J32)-FIND("-",J32)-1),MID(J32,FIND("/",J32),20)),IF(COUNTIF(J32,"G62*"),CONCATENATE(MID(J32,2,2),".",MID(J32,5,FIND("/",J32)-FIND("-",J32)-1),".MAR.",MID(J32,5,FIND("/",J32)-FIND("-",J32)-1),MID(J32,FIND("/",J32),20)),"")))</f>
        <v/>
      </c>
      <c r="AC32" s="33"/>
    </row>
    <row r="33" spans="1:29" s="32" customFormat="1" ht="12.75" customHeight="1" x14ac:dyDescent="0.2">
      <c r="A33" s="131" t="s">
        <v>15</v>
      </c>
      <c r="B33" s="133" t="s">
        <v>4</v>
      </c>
      <c r="C33" s="135" t="s">
        <v>660</v>
      </c>
      <c r="D33" s="137" t="s">
        <v>8</v>
      </c>
      <c r="E33" s="138"/>
      <c r="F33" s="138"/>
      <c r="G33" s="138"/>
      <c r="H33" s="138"/>
      <c r="I33" s="138"/>
      <c r="J33" s="31" t="s">
        <v>0</v>
      </c>
      <c r="K33" s="139" t="s">
        <v>2</v>
      </c>
      <c r="L33" s="139" t="s">
        <v>1</v>
      </c>
      <c r="N33" s="33"/>
      <c r="S33" s="46"/>
      <c r="AB33" s="34" t="str">
        <f>A35</f>
        <v>N-ADV-133-H-C/2</v>
      </c>
      <c r="AC33" s="33" t="str">
        <f t="shared" ref="AC33:AC50" si="5">CONCATENATE(MID(C33,1,2),IF(K33&lt;&gt;0,"O","X"))</f>
        <v>PDO</v>
      </c>
    </row>
    <row r="34" spans="1:29" s="32" customFormat="1" ht="27" customHeight="1" x14ac:dyDescent="0.2">
      <c r="A34" s="132"/>
      <c r="B34" s="134"/>
      <c r="C34" s="136"/>
      <c r="D34" s="68"/>
      <c r="E34" s="69"/>
      <c r="F34" s="69"/>
      <c r="G34" s="69" t="s">
        <v>601</v>
      </c>
      <c r="H34" s="68" t="s">
        <v>602</v>
      </c>
      <c r="I34" s="70"/>
      <c r="J34" s="38" t="s">
        <v>599</v>
      </c>
      <c r="K34" s="140"/>
      <c r="L34" s="140"/>
      <c r="N34" s="33"/>
      <c r="S34" s="46" t="str">
        <f t="shared" ref="S34" si="6">IF(D34="Typ signálu","Označení signálu",IF(COUNTIF(J34,"G61*"),CONCATENATE(MID(J34,2,2),".",MID(J34,5,FIND("/",J34)-FIND("-",J34)-1),".MAR.",MID(J34,5,FIND("/",J34)-FIND("-",J34)-1),MID(J34,FIND("/",J34),20)),IF(COUNTIF(J34,"G62*"),CONCATENATE(MID(J34,2,2),".",MID(J34,5,FIND("/",J34)-FIND("-",J34)-1),".MAR.",MID(J34,5,FIND("/",J34)-FIND("-",J34)-1),MID(J34,FIND("/",J34),20)),"")))</f>
        <v/>
      </c>
      <c r="AB34" s="32" t="str">
        <f t="shared" ref="AB34:AB50" si="7">AB33</f>
        <v>N-ADV-133-H-C/2</v>
      </c>
      <c r="AC34" s="33" t="str">
        <f t="shared" si="5"/>
        <v>X</v>
      </c>
    </row>
    <row r="35" spans="1:29" s="32" customFormat="1" ht="12.75" customHeight="1" x14ac:dyDescent="0.2">
      <c r="A35" s="128" t="s">
        <v>659</v>
      </c>
      <c r="B35" s="128" t="s">
        <v>661</v>
      </c>
      <c r="C35" s="71" t="s">
        <v>624</v>
      </c>
      <c r="D35" s="40"/>
      <c r="E35" s="41"/>
      <c r="F35" s="41"/>
      <c r="G35" s="41"/>
      <c r="H35" s="41"/>
      <c r="I35" s="42"/>
      <c r="J35" s="43" t="s">
        <v>233</v>
      </c>
      <c r="K35" s="44" t="s">
        <v>230</v>
      </c>
      <c r="L35" s="45"/>
      <c r="N35" s="33"/>
      <c r="S35" s="46"/>
      <c r="AB35" s="32" t="str">
        <f t="shared" si="7"/>
        <v>N-ADV-133-H-C/2</v>
      </c>
      <c r="AC35" s="33" t="str">
        <f t="shared" si="5"/>
        <v>DIO</v>
      </c>
    </row>
    <row r="36" spans="1:29" s="32" customFormat="1" x14ac:dyDescent="0.2">
      <c r="A36" s="129"/>
      <c r="B36" s="129"/>
      <c r="C36" s="72" t="s">
        <v>625</v>
      </c>
      <c r="D36" s="48"/>
      <c r="E36" s="49"/>
      <c r="F36" s="49"/>
      <c r="G36" s="49"/>
      <c r="H36" s="49"/>
      <c r="I36" s="50"/>
      <c r="J36" s="51" t="s">
        <v>707</v>
      </c>
      <c r="K36" s="17" t="s">
        <v>706</v>
      </c>
      <c r="L36" s="52"/>
      <c r="N36" s="33"/>
      <c r="S36" s="46"/>
      <c r="AB36" s="32" t="str">
        <f t="shared" si="7"/>
        <v>N-ADV-133-H-C/2</v>
      </c>
      <c r="AC36" s="33" t="str">
        <f t="shared" si="5"/>
        <v>DIO</v>
      </c>
    </row>
    <row r="37" spans="1:29" s="32" customFormat="1" x14ac:dyDescent="0.2">
      <c r="A37" s="129"/>
      <c r="B37" s="129"/>
      <c r="C37" s="72" t="s">
        <v>626</v>
      </c>
      <c r="D37" s="48"/>
      <c r="E37" s="49"/>
      <c r="F37" s="49"/>
      <c r="G37" s="49"/>
      <c r="H37" s="49"/>
      <c r="I37" s="50"/>
      <c r="J37" s="51" t="s">
        <v>708</v>
      </c>
      <c r="K37" s="17" t="s">
        <v>714</v>
      </c>
      <c r="L37" s="52"/>
      <c r="N37" s="33"/>
      <c r="S37" s="46"/>
      <c r="AB37" s="32" t="str">
        <f t="shared" si="7"/>
        <v>N-ADV-133-H-C/2</v>
      </c>
      <c r="AC37" s="33" t="str">
        <f t="shared" si="5"/>
        <v>DIO</v>
      </c>
    </row>
    <row r="38" spans="1:29" s="32" customFormat="1" x14ac:dyDescent="0.2">
      <c r="A38" s="129"/>
      <c r="B38" s="129"/>
      <c r="C38" s="72" t="s">
        <v>627</v>
      </c>
      <c r="D38" s="48"/>
      <c r="E38" s="49"/>
      <c r="F38" s="49"/>
      <c r="G38" s="49"/>
      <c r="H38" s="49"/>
      <c r="I38" s="50"/>
      <c r="J38" s="51" t="s">
        <v>709</v>
      </c>
      <c r="K38" s="17" t="s">
        <v>715</v>
      </c>
      <c r="L38" s="52"/>
      <c r="N38" s="33"/>
      <c r="S38" s="46"/>
      <c r="AB38" s="32" t="str">
        <f t="shared" si="7"/>
        <v>N-ADV-133-H-C/2</v>
      </c>
      <c r="AC38" s="33" t="str">
        <f t="shared" si="5"/>
        <v>DIO</v>
      </c>
    </row>
    <row r="39" spans="1:29" s="32" customFormat="1" x14ac:dyDescent="0.2">
      <c r="A39" s="129"/>
      <c r="B39" s="129"/>
      <c r="C39" s="72" t="s">
        <v>628</v>
      </c>
      <c r="D39" s="48"/>
      <c r="E39" s="49"/>
      <c r="F39" s="49"/>
      <c r="G39" s="49"/>
      <c r="H39" s="49"/>
      <c r="I39" s="50"/>
      <c r="J39" s="51" t="s">
        <v>710</v>
      </c>
      <c r="K39" s="17" t="s">
        <v>716</v>
      </c>
      <c r="L39" s="52"/>
      <c r="N39" s="33"/>
      <c r="S39" s="46"/>
      <c r="AB39" s="32" t="str">
        <f t="shared" si="7"/>
        <v>N-ADV-133-H-C/2</v>
      </c>
      <c r="AC39" s="33" t="str">
        <f t="shared" si="5"/>
        <v>DIO</v>
      </c>
    </row>
    <row r="40" spans="1:29" s="32" customFormat="1" x14ac:dyDescent="0.2">
      <c r="A40" s="129"/>
      <c r="B40" s="129"/>
      <c r="C40" s="72" t="s">
        <v>629</v>
      </c>
      <c r="D40" s="48"/>
      <c r="E40" s="49"/>
      <c r="F40" s="49"/>
      <c r="G40" s="49"/>
      <c r="H40" s="49"/>
      <c r="I40" s="50"/>
      <c r="J40" s="51" t="s">
        <v>711</v>
      </c>
      <c r="K40" s="17" t="s">
        <v>717</v>
      </c>
      <c r="L40" s="52"/>
      <c r="N40" s="33"/>
      <c r="S40" s="46"/>
      <c r="AB40" s="32" t="str">
        <f t="shared" si="7"/>
        <v>N-ADV-133-H-C/2</v>
      </c>
      <c r="AC40" s="33" t="str">
        <f t="shared" si="5"/>
        <v>DIO</v>
      </c>
    </row>
    <row r="41" spans="1:29" s="32" customFormat="1" x14ac:dyDescent="0.2">
      <c r="A41" s="129"/>
      <c r="B41" s="129"/>
      <c r="C41" s="72" t="s">
        <v>630</v>
      </c>
      <c r="D41" s="48"/>
      <c r="E41" s="49"/>
      <c r="F41" s="49"/>
      <c r="G41" s="49"/>
      <c r="H41" s="49"/>
      <c r="I41" s="50"/>
      <c r="J41" s="51" t="s">
        <v>712</v>
      </c>
      <c r="K41" s="17" t="s">
        <v>718</v>
      </c>
      <c r="L41" s="52"/>
      <c r="N41" s="33"/>
      <c r="S41" s="46"/>
      <c r="AB41" s="32" t="str">
        <f t="shared" si="7"/>
        <v>N-ADV-133-H-C/2</v>
      </c>
      <c r="AC41" s="33" t="str">
        <f t="shared" si="5"/>
        <v>DIO</v>
      </c>
    </row>
    <row r="42" spans="1:29" s="32" customFormat="1" x14ac:dyDescent="0.2">
      <c r="A42" s="129"/>
      <c r="B42" s="129"/>
      <c r="C42" s="73" t="s">
        <v>631</v>
      </c>
      <c r="D42" s="54"/>
      <c r="E42" s="55"/>
      <c r="F42" s="55"/>
      <c r="G42" s="55"/>
      <c r="H42" s="55"/>
      <c r="I42" s="56"/>
      <c r="J42" s="57" t="s">
        <v>713</v>
      </c>
      <c r="K42" s="18" t="s">
        <v>719</v>
      </c>
      <c r="L42" s="58"/>
      <c r="N42" s="33"/>
      <c r="S42" s="46"/>
      <c r="AB42" s="32" t="str">
        <f>AB35</f>
        <v>N-ADV-133-H-C/2</v>
      </c>
      <c r="AC42" s="33" t="str">
        <f t="shared" si="5"/>
        <v>DIO</v>
      </c>
    </row>
    <row r="43" spans="1:29" s="32" customFormat="1" x14ac:dyDescent="0.2">
      <c r="A43" s="129"/>
      <c r="B43" s="129"/>
      <c r="C43" s="74" t="s">
        <v>632</v>
      </c>
      <c r="D43" s="60"/>
      <c r="E43" s="61"/>
      <c r="F43" s="61"/>
      <c r="G43" s="61"/>
      <c r="H43" s="61"/>
      <c r="I43" s="62"/>
      <c r="J43" s="63" t="s">
        <v>720</v>
      </c>
      <c r="K43" s="64" t="s">
        <v>722</v>
      </c>
      <c r="L43" s="65"/>
      <c r="N43" s="33"/>
      <c r="S43" s="46"/>
      <c r="AB43" s="32" t="str">
        <f t="shared" si="7"/>
        <v>N-ADV-133-H-C/2</v>
      </c>
      <c r="AC43" s="33" t="str">
        <f t="shared" si="5"/>
        <v>DIO</v>
      </c>
    </row>
    <row r="44" spans="1:29" s="32" customFormat="1" x14ac:dyDescent="0.2">
      <c r="A44" s="129"/>
      <c r="B44" s="129"/>
      <c r="C44" s="72" t="s">
        <v>633</v>
      </c>
      <c r="D44" s="48"/>
      <c r="E44" s="49"/>
      <c r="F44" s="49"/>
      <c r="G44" s="49"/>
      <c r="H44" s="49"/>
      <c r="I44" s="50"/>
      <c r="J44" s="51" t="s">
        <v>721</v>
      </c>
      <c r="K44" s="17" t="s">
        <v>723</v>
      </c>
      <c r="L44" s="52"/>
      <c r="N44" s="33"/>
      <c r="S44" s="46"/>
      <c r="AB44" s="32" t="str">
        <f t="shared" si="7"/>
        <v>N-ADV-133-H-C/2</v>
      </c>
      <c r="AC44" s="33" t="str">
        <f t="shared" si="5"/>
        <v>DIO</v>
      </c>
    </row>
    <row r="45" spans="1:29" s="32" customFormat="1" x14ac:dyDescent="0.2">
      <c r="A45" s="129"/>
      <c r="B45" s="129"/>
      <c r="C45" s="72" t="s">
        <v>634</v>
      </c>
      <c r="D45" s="48"/>
      <c r="E45" s="49"/>
      <c r="F45" s="49"/>
      <c r="G45" s="49"/>
      <c r="H45" s="49"/>
      <c r="I45" s="50"/>
      <c r="J45" s="51" t="s">
        <v>724</v>
      </c>
      <c r="K45" s="17" t="s">
        <v>726</v>
      </c>
      <c r="L45" s="52"/>
      <c r="N45" s="33"/>
      <c r="S45" s="46"/>
      <c r="AB45" s="32" t="str">
        <f t="shared" si="7"/>
        <v>N-ADV-133-H-C/2</v>
      </c>
      <c r="AC45" s="33" t="str">
        <f t="shared" si="5"/>
        <v>DIO</v>
      </c>
    </row>
    <row r="46" spans="1:29" s="32" customFormat="1" x14ac:dyDescent="0.2">
      <c r="A46" s="129"/>
      <c r="B46" s="129"/>
      <c r="C46" s="72" t="s">
        <v>635</v>
      </c>
      <c r="D46" s="48"/>
      <c r="E46" s="49"/>
      <c r="F46" s="49"/>
      <c r="G46" s="49"/>
      <c r="H46" s="49"/>
      <c r="I46" s="50"/>
      <c r="J46" s="51" t="s">
        <v>725</v>
      </c>
      <c r="K46" s="17" t="s">
        <v>727</v>
      </c>
      <c r="L46" s="52"/>
      <c r="N46" s="33"/>
      <c r="S46" s="46"/>
      <c r="AB46" s="32" t="str">
        <f>AB43</f>
        <v>N-ADV-133-H-C/2</v>
      </c>
      <c r="AC46" s="33" t="str">
        <f t="shared" si="5"/>
        <v>DIO</v>
      </c>
    </row>
    <row r="47" spans="1:29" s="32" customFormat="1" x14ac:dyDescent="0.2">
      <c r="A47" s="129"/>
      <c r="B47" s="129"/>
      <c r="C47" s="72" t="s">
        <v>636</v>
      </c>
      <c r="D47" s="48"/>
      <c r="E47" s="49"/>
      <c r="F47" s="49"/>
      <c r="G47" s="49"/>
      <c r="H47" s="49"/>
      <c r="I47" s="50"/>
      <c r="J47" s="51" t="s">
        <v>234</v>
      </c>
      <c r="K47" s="17" t="s">
        <v>235</v>
      </c>
      <c r="L47" s="52"/>
      <c r="N47" s="33"/>
      <c r="S47" s="46"/>
      <c r="AB47" s="32" t="str">
        <f t="shared" si="7"/>
        <v>N-ADV-133-H-C/2</v>
      </c>
      <c r="AC47" s="33" t="str">
        <f t="shared" si="5"/>
        <v>DIO</v>
      </c>
    </row>
    <row r="48" spans="1:29" s="32" customFormat="1" x14ac:dyDescent="0.2">
      <c r="A48" s="129"/>
      <c r="B48" s="129"/>
      <c r="C48" s="72" t="s">
        <v>637</v>
      </c>
      <c r="D48" s="48"/>
      <c r="E48" s="49"/>
      <c r="F48" s="49"/>
      <c r="G48" s="49"/>
      <c r="H48" s="49"/>
      <c r="I48" s="50"/>
      <c r="J48" s="51" t="s">
        <v>236</v>
      </c>
      <c r="K48" s="17" t="s">
        <v>237</v>
      </c>
      <c r="L48" s="52"/>
      <c r="N48" s="33"/>
      <c r="S48" s="46"/>
      <c r="AB48" s="32" t="str">
        <f>AB45</f>
        <v>N-ADV-133-H-C/2</v>
      </c>
      <c r="AC48" s="33" t="str">
        <f t="shared" si="5"/>
        <v>DIO</v>
      </c>
    </row>
    <row r="49" spans="1:29" s="32" customFormat="1" x14ac:dyDescent="0.2">
      <c r="A49" s="129"/>
      <c r="B49" s="129"/>
      <c r="C49" s="72" t="s">
        <v>638</v>
      </c>
      <c r="D49" s="48"/>
      <c r="E49" s="49"/>
      <c r="F49" s="49"/>
      <c r="G49" s="49"/>
      <c r="H49" s="49"/>
      <c r="I49" s="50"/>
      <c r="J49" s="51" t="s">
        <v>238</v>
      </c>
      <c r="K49" s="17" t="s">
        <v>231</v>
      </c>
      <c r="L49" s="52"/>
      <c r="N49" s="33"/>
      <c r="S49" s="46"/>
      <c r="AB49" s="32" t="str">
        <f t="shared" si="7"/>
        <v>N-ADV-133-H-C/2</v>
      </c>
      <c r="AC49" s="33" t="str">
        <f t="shared" si="5"/>
        <v>DIO</v>
      </c>
    </row>
    <row r="50" spans="1:29" s="32" customFormat="1" x14ac:dyDescent="0.2">
      <c r="A50" s="130"/>
      <c r="B50" s="130"/>
      <c r="C50" s="73" t="s">
        <v>639</v>
      </c>
      <c r="D50" s="54"/>
      <c r="E50" s="55"/>
      <c r="F50" s="55"/>
      <c r="G50" s="55"/>
      <c r="H50" s="55"/>
      <c r="I50" s="56"/>
      <c r="J50" s="66" t="s">
        <v>694</v>
      </c>
      <c r="K50" s="16" t="s">
        <v>696</v>
      </c>
      <c r="L50" s="58"/>
      <c r="N50" s="33"/>
      <c r="S50" s="46"/>
      <c r="AB50" s="32" t="str">
        <f t="shared" si="7"/>
        <v>N-ADV-133-H-C/2</v>
      </c>
      <c r="AC50" s="33" t="str">
        <f t="shared" si="5"/>
        <v>DIO</v>
      </c>
    </row>
    <row r="51" spans="1:29" s="32" customFormat="1" x14ac:dyDescent="0.2">
      <c r="J51" s="67" t="s">
        <v>599</v>
      </c>
      <c r="N51" s="33"/>
      <c r="S51" s="46" t="str">
        <f t="shared" ref="S51" si="8">IF(D51="Typ signálu","Označení signálu",IF(COUNTIF(J51,"G61*"),CONCATENATE(MID(J51,2,2),".",MID(J51,5,FIND("/",J51)-FIND("-",J51)-1),".MAR.",MID(J51,5,FIND("/",J51)-FIND("-",J51)-1),MID(J51,FIND("/",J51),20)),IF(COUNTIF(J51,"G62*"),CONCATENATE(MID(J51,2,2),".",MID(J51,5,FIND("/",J51)-FIND("-",J51)-1),".MAR.",MID(J51,5,FIND("/",J51)-FIND("-",J51)-1),MID(J51,FIND("/",J51),20)),"")))</f>
        <v/>
      </c>
      <c r="AC51" s="33"/>
    </row>
    <row r="52" spans="1:29" s="32" customFormat="1" ht="12.75" customHeight="1" x14ac:dyDescent="0.2">
      <c r="A52" s="131" t="s">
        <v>15</v>
      </c>
      <c r="B52" s="133" t="s">
        <v>4</v>
      </c>
      <c r="C52" s="135" t="s">
        <v>662</v>
      </c>
      <c r="D52" s="137" t="s">
        <v>8</v>
      </c>
      <c r="E52" s="138"/>
      <c r="F52" s="138"/>
      <c r="G52" s="138"/>
      <c r="H52" s="138"/>
      <c r="I52" s="138"/>
      <c r="J52" s="31" t="s">
        <v>0</v>
      </c>
      <c r="K52" s="139" t="s">
        <v>2</v>
      </c>
      <c r="L52" s="139" t="s">
        <v>1</v>
      </c>
      <c r="N52" s="33"/>
      <c r="S52" s="46"/>
      <c r="AB52" s="34" t="str">
        <f>A54</f>
        <v>N-ADV-133-H-C/2</v>
      </c>
      <c r="AC52" s="33" t="str">
        <f t="shared" ref="AC52:AC69" si="9">CONCATENATE(MID(C52,1,2),IF(K52&lt;&gt;0,"O","X"))</f>
        <v>PDO</v>
      </c>
    </row>
    <row r="53" spans="1:29" s="32" customFormat="1" ht="27" customHeight="1" x14ac:dyDescent="0.2">
      <c r="A53" s="132"/>
      <c r="B53" s="134"/>
      <c r="C53" s="136"/>
      <c r="D53" s="68"/>
      <c r="E53" s="69"/>
      <c r="F53" s="69"/>
      <c r="G53" s="69" t="s">
        <v>601</v>
      </c>
      <c r="H53" s="68" t="s">
        <v>602</v>
      </c>
      <c r="I53" s="70"/>
      <c r="J53" s="38" t="s">
        <v>599</v>
      </c>
      <c r="K53" s="140"/>
      <c r="L53" s="140"/>
      <c r="N53" s="33"/>
      <c r="S53" s="46" t="str">
        <f t="shared" ref="S53" si="10">IF(D53="Typ signálu","Označení signálu",IF(COUNTIF(J53,"G61*"),CONCATENATE(MID(J53,2,2),".",MID(J53,5,FIND("/",J53)-FIND("-",J53)-1),".MAR.",MID(J53,5,FIND("/",J53)-FIND("-",J53)-1),MID(J53,FIND("/",J53),20)),IF(COUNTIF(J53,"G62*"),CONCATENATE(MID(J53,2,2),".",MID(J53,5,FIND("/",J53)-FIND("-",J53)-1),".MAR.",MID(J53,5,FIND("/",J53)-FIND("-",J53)-1),MID(J53,FIND("/",J53),20)),"")))</f>
        <v/>
      </c>
      <c r="AB53" s="32" t="str">
        <f t="shared" ref="AB53:AB69" si="11">AB52</f>
        <v>N-ADV-133-H-C/2</v>
      </c>
      <c r="AC53" s="33" t="str">
        <f t="shared" si="9"/>
        <v>X</v>
      </c>
    </row>
    <row r="54" spans="1:29" s="32" customFormat="1" ht="12.75" customHeight="1" x14ac:dyDescent="0.2">
      <c r="A54" s="128" t="s">
        <v>659</v>
      </c>
      <c r="B54" s="128" t="s">
        <v>663</v>
      </c>
      <c r="C54" s="71" t="s">
        <v>624</v>
      </c>
      <c r="D54" s="40"/>
      <c r="E54" s="41"/>
      <c r="F54" s="41"/>
      <c r="G54" s="41"/>
      <c r="H54" s="41"/>
      <c r="I54" s="42"/>
      <c r="J54" s="43" t="s">
        <v>695</v>
      </c>
      <c r="K54" s="44" t="s">
        <v>697</v>
      </c>
      <c r="L54" s="45"/>
      <c r="N54" s="33"/>
      <c r="S54" s="46"/>
      <c r="AB54" s="32" t="str">
        <f t="shared" si="11"/>
        <v>N-ADV-133-H-C/2</v>
      </c>
      <c r="AC54" s="33" t="str">
        <f t="shared" si="9"/>
        <v>DIO</v>
      </c>
    </row>
    <row r="55" spans="1:29" s="32" customFormat="1" x14ac:dyDescent="0.2">
      <c r="A55" s="129"/>
      <c r="B55" s="129"/>
      <c r="C55" s="72" t="s">
        <v>625</v>
      </c>
      <c r="D55" s="48"/>
      <c r="E55" s="49"/>
      <c r="F55" s="49"/>
      <c r="G55" s="49"/>
      <c r="H55" s="49"/>
      <c r="I55" s="50"/>
      <c r="J55" s="51" t="s">
        <v>239</v>
      </c>
      <c r="K55" s="17" t="s">
        <v>232</v>
      </c>
      <c r="L55" s="52"/>
      <c r="N55" s="33"/>
      <c r="S55" s="46"/>
      <c r="AB55" s="32" t="str">
        <f t="shared" si="11"/>
        <v>N-ADV-133-H-C/2</v>
      </c>
      <c r="AC55" s="33" t="str">
        <f t="shared" si="9"/>
        <v>DIO</v>
      </c>
    </row>
    <row r="56" spans="1:29" s="32" customFormat="1" x14ac:dyDescent="0.2">
      <c r="A56" s="129"/>
      <c r="B56" s="129"/>
      <c r="C56" s="72" t="s">
        <v>626</v>
      </c>
      <c r="D56" s="48"/>
      <c r="E56" s="49"/>
      <c r="F56" s="49"/>
      <c r="G56" s="49"/>
      <c r="H56" s="49"/>
      <c r="I56" s="50"/>
      <c r="J56" s="51" t="s">
        <v>361</v>
      </c>
      <c r="K56" s="17" t="s">
        <v>362</v>
      </c>
      <c r="L56" s="52"/>
      <c r="N56" s="33"/>
      <c r="S56" s="46"/>
      <c r="AB56" s="32" t="str">
        <f t="shared" si="11"/>
        <v>N-ADV-133-H-C/2</v>
      </c>
      <c r="AC56" s="33" t="str">
        <f t="shared" si="9"/>
        <v>DIO</v>
      </c>
    </row>
    <row r="57" spans="1:29" s="32" customFormat="1" x14ac:dyDescent="0.2">
      <c r="A57" s="129"/>
      <c r="B57" s="129"/>
      <c r="C57" s="72" t="s">
        <v>627</v>
      </c>
      <c r="D57" s="48"/>
      <c r="E57" s="49"/>
      <c r="F57" s="49"/>
      <c r="G57" s="49"/>
      <c r="H57" s="49"/>
      <c r="I57" s="50"/>
      <c r="J57" s="51" t="s">
        <v>361</v>
      </c>
      <c r="K57" s="17" t="s">
        <v>363</v>
      </c>
      <c r="L57" s="52"/>
      <c r="N57" s="33"/>
      <c r="S57" s="46"/>
      <c r="AB57" s="32" t="str">
        <f t="shared" si="11"/>
        <v>N-ADV-133-H-C/2</v>
      </c>
      <c r="AC57" s="33" t="str">
        <f t="shared" si="9"/>
        <v>DIO</v>
      </c>
    </row>
    <row r="58" spans="1:29" s="32" customFormat="1" x14ac:dyDescent="0.2">
      <c r="A58" s="129"/>
      <c r="B58" s="129"/>
      <c r="C58" s="72" t="s">
        <v>628</v>
      </c>
      <c r="D58" s="48"/>
      <c r="E58" s="49"/>
      <c r="F58" s="49"/>
      <c r="G58" s="49"/>
      <c r="H58" s="49"/>
      <c r="I58" s="50"/>
      <c r="J58" s="51" t="s">
        <v>364</v>
      </c>
      <c r="K58" s="17" t="s">
        <v>365</v>
      </c>
      <c r="L58" s="52"/>
      <c r="N58" s="33"/>
      <c r="S58" s="46"/>
      <c r="AB58" s="32" t="str">
        <f t="shared" si="11"/>
        <v>N-ADV-133-H-C/2</v>
      </c>
      <c r="AC58" s="33" t="str">
        <f t="shared" si="9"/>
        <v>DIO</v>
      </c>
    </row>
    <row r="59" spans="1:29" s="32" customFormat="1" x14ac:dyDescent="0.2">
      <c r="A59" s="129"/>
      <c r="B59" s="129"/>
      <c r="C59" s="72" t="s">
        <v>629</v>
      </c>
      <c r="D59" s="48"/>
      <c r="E59" s="49"/>
      <c r="F59" s="49"/>
      <c r="G59" s="49"/>
      <c r="H59" s="49"/>
      <c r="I59" s="50"/>
      <c r="J59" s="51" t="s">
        <v>354</v>
      </c>
      <c r="K59" s="17" t="s">
        <v>355</v>
      </c>
      <c r="L59" s="52"/>
      <c r="N59" s="33"/>
      <c r="S59" s="46"/>
      <c r="AB59" s="32" t="str">
        <f t="shared" si="11"/>
        <v>N-ADV-133-H-C/2</v>
      </c>
      <c r="AC59" s="33" t="str">
        <f t="shared" si="9"/>
        <v>DIO</v>
      </c>
    </row>
    <row r="60" spans="1:29" s="32" customFormat="1" x14ac:dyDescent="0.2">
      <c r="A60" s="129"/>
      <c r="B60" s="129"/>
      <c r="C60" s="72" t="s">
        <v>630</v>
      </c>
      <c r="D60" s="48"/>
      <c r="E60" s="49"/>
      <c r="F60" s="49"/>
      <c r="G60" s="49"/>
      <c r="H60" s="49"/>
      <c r="I60" s="50"/>
      <c r="J60" s="51" t="s">
        <v>254</v>
      </c>
      <c r="K60" s="17" t="s">
        <v>255</v>
      </c>
      <c r="L60" s="52"/>
      <c r="N60" s="33"/>
      <c r="S60" s="46"/>
      <c r="AB60" s="32" t="str">
        <f t="shared" si="11"/>
        <v>N-ADV-133-H-C/2</v>
      </c>
      <c r="AC60" s="33" t="str">
        <f t="shared" si="9"/>
        <v>DIO</v>
      </c>
    </row>
    <row r="61" spans="1:29" s="32" customFormat="1" x14ac:dyDescent="0.2">
      <c r="A61" s="129"/>
      <c r="B61" s="129"/>
      <c r="C61" s="73" t="s">
        <v>631</v>
      </c>
      <c r="D61" s="54"/>
      <c r="E61" s="55"/>
      <c r="F61" s="55"/>
      <c r="G61" s="55"/>
      <c r="H61" s="55"/>
      <c r="I61" s="56"/>
      <c r="J61" s="57"/>
      <c r="K61" s="18"/>
      <c r="L61" s="58"/>
      <c r="N61" s="33"/>
      <c r="S61" s="46"/>
      <c r="AB61" s="32" t="str">
        <f>AB54</f>
        <v>N-ADV-133-H-C/2</v>
      </c>
      <c r="AC61" s="33" t="str">
        <f t="shared" si="9"/>
        <v>DIX</v>
      </c>
    </row>
    <row r="62" spans="1:29" s="32" customFormat="1" x14ac:dyDescent="0.2">
      <c r="A62" s="129"/>
      <c r="B62" s="129"/>
      <c r="C62" s="74" t="s">
        <v>632</v>
      </c>
      <c r="D62" s="60"/>
      <c r="E62" s="61"/>
      <c r="F62" s="61"/>
      <c r="G62" s="61"/>
      <c r="H62" s="61"/>
      <c r="I62" s="62"/>
      <c r="J62" s="63"/>
      <c r="K62" s="64"/>
      <c r="L62" s="65"/>
      <c r="N62" s="33"/>
      <c r="S62" s="46"/>
      <c r="AB62" s="32" t="str">
        <f t="shared" si="11"/>
        <v>N-ADV-133-H-C/2</v>
      </c>
      <c r="AC62" s="33" t="str">
        <f t="shared" si="9"/>
        <v>DIX</v>
      </c>
    </row>
    <row r="63" spans="1:29" s="32" customFormat="1" x14ac:dyDescent="0.2">
      <c r="A63" s="129"/>
      <c r="B63" s="129"/>
      <c r="C63" s="72" t="s">
        <v>633</v>
      </c>
      <c r="D63" s="48"/>
      <c r="E63" s="49"/>
      <c r="F63" s="49"/>
      <c r="G63" s="49"/>
      <c r="H63" s="49"/>
      <c r="I63" s="50"/>
      <c r="J63" s="51"/>
      <c r="K63" s="17"/>
      <c r="L63" s="52"/>
      <c r="N63" s="33"/>
      <c r="S63" s="46"/>
      <c r="AB63" s="32" t="str">
        <f t="shared" si="11"/>
        <v>N-ADV-133-H-C/2</v>
      </c>
      <c r="AC63" s="33" t="str">
        <f t="shared" si="9"/>
        <v>DIX</v>
      </c>
    </row>
    <row r="64" spans="1:29" s="32" customFormat="1" x14ac:dyDescent="0.2">
      <c r="A64" s="129"/>
      <c r="B64" s="129"/>
      <c r="C64" s="72" t="s">
        <v>634</v>
      </c>
      <c r="D64" s="48"/>
      <c r="E64" s="49"/>
      <c r="F64" s="49"/>
      <c r="G64" s="49"/>
      <c r="H64" s="49"/>
      <c r="I64" s="50"/>
      <c r="J64" s="51"/>
      <c r="K64" s="17"/>
      <c r="L64" s="52"/>
      <c r="N64" s="33"/>
      <c r="S64" s="46"/>
      <c r="AB64" s="32" t="str">
        <f t="shared" si="11"/>
        <v>N-ADV-133-H-C/2</v>
      </c>
      <c r="AC64" s="33" t="str">
        <f t="shared" si="9"/>
        <v>DIX</v>
      </c>
    </row>
    <row r="65" spans="1:29" s="32" customFormat="1" x14ac:dyDescent="0.2">
      <c r="A65" s="129"/>
      <c r="B65" s="129"/>
      <c r="C65" s="72" t="s">
        <v>635</v>
      </c>
      <c r="D65" s="48"/>
      <c r="E65" s="49"/>
      <c r="F65" s="49"/>
      <c r="G65" s="49"/>
      <c r="H65" s="49"/>
      <c r="I65" s="50"/>
      <c r="J65" s="51"/>
      <c r="K65" s="17"/>
      <c r="L65" s="52"/>
      <c r="N65" s="33"/>
      <c r="S65" s="46"/>
      <c r="AB65" s="32" t="str">
        <f>AB62</f>
        <v>N-ADV-133-H-C/2</v>
      </c>
      <c r="AC65" s="33" t="str">
        <f t="shared" si="9"/>
        <v>DIX</v>
      </c>
    </row>
    <row r="66" spans="1:29" s="32" customFormat="1" x14ac:dyDescent="0.2">
      <c r="A66" s="129"/>
      <c r="B66" s="129"/>
      <c r="C66" s="72" t="s">
        <v>636</v>
      </c>
      <c r="D66" s="48"/>
      <c r="E66" s="49"/>
      <c r="F66" s="49"/>
      <c r="G66" s="49"/>
      <c r="H66" s="49"/>
      <c r="I66" s="50"/>
      <c r="J66" s="51"/>
      <c r="K66" s="17"/>
      <c r="L66" s="52"/>
      <c r="N66" s="33"/>
      <c r="S66" s="46"/>
      <c r="AB66" s="32" t="str">
        <f t="shared" si="11"/>
        <v>N-ADV-133-H-C/2</v>
      </c>
      <c r="AC66" s="33" t="str">
        <f t="shared" si="9"/>
        <v>DIX</v>
      </c>
    </row>
    <row r="67" spans="1:29" s="32" customFormat="1" x14ac:dyDescent="0.2">
      <c r="A67" s="129"/>
      <c r="B67" s="129"/>
      <c r="C67" s="72" t="s">
        <v>637</v>
      </c>
      <c r="D67" s="48"/>
      <c r="E67" s="49"/>
      <c r="F67" s="49"/>
      <c r="G67" s="49"/>
      <c r="H67" s="49"/>
      <c r="I67" s="50"/>
      <c r="J67" s="51"/>
      <c r="K67" s="17"/>
      <c r="L67" s="52"/>
      <c r="N67" s="33"/>
      <c r="S67" s="46"/>
      <c r="AB67" s="32" t="str">
        <f>AB64</f>
        <v>N-ADV-133-H-C/2</v>
      </c>
      <c r="AC67" s="33" t="str">
        <f t="shared" si="9"/>
        <v>DIX</v>
      </c>
    </row>
    <row r="68" spans="1:29" s="32" customFormat="1" x14ac:dyDescent="0.2">
      <c r="A68" s="129"/>
      <c r="B68" s="129"/>
      <c r="C68" s="72" t="s">
        <v>638</v>
      </c>
      <c r="D68" s="48"/>
      <c r="E68" s="49"/>
      <c r="F68" s="49"/>
      <c r="G68" s="49"/>
      <c r="H68" s="49"/>
      <c r="I68" s="50"/>
      <c r="J68" s="51"/>
      <c r="K68" s="17"/>
      <c r="L68" s="52"/>
      <c r="N68" s="33"/>
      <c r="S68" s="46"/>
      <c r="AB68" s="32" t="str">
        <f t="shared" si="11"/>
        <v>N-ADV-133-H-C/2</v>
      </c>
      <c r="AC68" s="33" t="str">
        <f t="shared" si="9"/>
        <v>DIX</v>
      </c>
    </row>
    <row r="69" spans="1:29" s="32" customFormat="1" x14ac:dyDescent="0.2">
      <c r="A69" s="130"/>
      <c r="B69" s="130"/>
      <c r="C69" s="73" t="s">
        <v>639</v>
      </c>
      <c r="D69" s="54"/>
      <c r="E69" s="55"/>
      <c r="F69" s="55"/>
      <c r="G69" s="55"/>
      <c r="H69" s="55"/>
      <c r="I69" s="56"/>
      <c r="J69" s="66"/>
      <c r="K69" s="16"/>
      <c r="L69" s="58"/>
      <c r="N69" s="33"/>
      <c r="S69" s="46"/>
      <c r="AB69" s="32" t="str">
        <f t="shared" si="11"/>
        <v>N-ADV-133-H-C/2</v>
      </c>
      <c r="AC69" s="33" t="str">
        <f t="shared" si="9"/>
        <v>DIX</v>
      </c>
    </row>
    <row r="70" spans="1:29" s="32" customFormat="1" x14ac:dyDescent="0.2">
      <c r="J70" s="67" t="s">
        <v>599</v>
      </c>
      <c r="N70" s="33"/>
      <c r="S70" s="46" t="str">
        <f t="shared" ref="S70" si="12">IF(D70="Typ signálu","Označení signálu",IF(COUNTIF(J70,"G61*"),CONCATENATE(MID(J70,2,2),".",MID(J70,5,FIND("/",J70)-FIND("-",J70)-1),".MAR.",MID(J70,5,FIND("/",J70)-FIND("-",J70)-1),MID(J70,FIND("/",J70),20)),IF(COUNTIF(J70,"G62*"),CONCATENATE(MID(J70,2,2),".",MID(J70,5,FIND("/",J70)-FIND("-",J70)-1),".MAR.",MID(J70,5,FIND("/",J70)-FIND("-",J70)-1),MID(J70,FIND("/",J70),20)),"")))</f>
        <v/>
      </c>
      <c r="AC70" s="33"/>
    </row>
    <row r="71" spans="1:29" s="32" customFormat="1" ht="12.75" customHeight="1" x14ac:dyDescent="0.2">
      <c r="A71" s="131" t="s">
        <v>15</v>
      </c>
      <c r="B71" s="133" t="s">
        <v>4</v>
      </c>
      <c r="C71" s="135" t="s">
        <v>676</v>
      </c>
      <c r="D71" s="137" t="s">
        <v>8</v>
      </c>
      <c r="E71" s="138"/>
      <c r="F71" s="138"/>
      <c r="G71" s="138"/>
      <c r="H71" s="138"/>
      <c r="I71" s="138"/>
      <c r="J71" s="31" t="s">
        <v>0</v>
      </c>
      <c r="K71" s="139" t="s">
        <v>2</v>
      </c>
      <c r="L71" s="139" t="s">
        <v>1</v>
      </c>
      <c r="N71" s="33"/>
      <c r="S71" s="46"/>
      <c r="AB71" s="34" t="str">
        <f>A73</f>
        <v>N-ADV-133-H-C/2</v>
      </c>
      <c r="AC71" s="33" t="str">
        <f t="shared" ref="AC71:AC88" si="13">CONCATENATE(MID(C71,1,2),IF(K71&lt;&gt;0,"O","X"))</f>
        <v>PDO</v>
      </c>
    </row>
    <row r="72" spans="1:29" s="32" customFormat="1" ht="27" customHeight="1" x14ac:dyDescent="0.2">
      <c r="A72" s="132"/>
      <c r="B72" s="134"/>
      <c r="C72" s="136"/>
      <c r="D72" s="68"/>
      <c r="E72" s="69"/>
      <c r="F72" s="69"/>
      <c r="G72" s="69" t="s">
        <v>601</v>
      </c>
      <c r="H72" s="68" t="s">
        <v>602</v>
      </c>
      <c r="I72" s="70"/>
      <c r="J72" s="38" t="s">
        <v>599</v>
      </c>
      <c r="K72" s="140"/>
      <c r="L72" s="140"/>
      <c r="N72" s="33"/>
      <c r="S72" s="46" t="str">
        <f t="shared" ref="S72" si="14">IF(D72="Typ signálu","Označení signálu",IF(COUNTIF(J72,"G61*"),CONCATENATE(MID(J72,2,2),".",MID(J72,5,FIND("/",J72)-FIND("-",J72)-1),".MAR.",MID(J72,5,FIND("/",J72)-FIND("-",J72)-1),MID(J72,FIND("/",J72),20)),IF(COUNTIF(J72,"G62*"),CONCATENATE(MID(J72,2,2),".",MID(J72,5,FIND("/",J72)-FIND("-",J72)-1),".MAR.",MID(J72,5,FIND("/",J72)-FIND("-",J72)-1),MID(J72,FIND("/",J72),20)),"")))</f>
        <v/>
      </c>
      <c r="AB72" s="32" t="str">
        <f t="shared" ref="AB72:AB88" si="15">AB71</f>
        <v>N-ADV-133-H-C/2</v>
      </c>
      <c r="AC72" s="33" t="str">
        <f t="shared" si="13"/>
        <v>X</v>
      </c>
    </row>
    <row r="73" spans="1:29" s="32" customFormat="1" ht="12.75" customHeight="1" x14ac:dyDescent="0.2">
      <c r="A73" s="128" t="s">
        <v>659</v>
      </c>
      <c r="B73" s="128" t="s">
        <v>677</v>
      </c>
      <c r="C73" s="71" t="s">
        <v>624</v>
      </c>
      <c r="D73" s="40"/>
      <c r="E73" s="41"/>
      <c r="F73" s="41"/>
      <c r="G73" s="41"/>
      <c r="H73" s="41"/>
      <c r="I73" s="42"/>
      <c r="J73" s="43"/>
      <c r="K73" s="44"/>
      <c r="L73" s="45"/>
      <c r="N73" s="33"/>
      <c r="S73" s="46"/>
      <c r="AB73" s="32" t="str">
        <f t="shared" si="15"/>
        <v>N-ADV-133-H-C/2</v>
      </c>
      <c r="AC73" s="33" t="str">
        <f t="shared" si="13"/>
        <v>DIX</v>
      </c>
    </row>
    <row r="74" spans="1:29" s="32" customFormat="1" x14ac:dyDescent="0.2">
      <c r="A74" s="129"/>
      <c r="B74" s="129"/>
      <c r="C74" s="72" t="s">
        <v>625</v>
      </c>
      <c r="D74" s="48"/>
      <c r="E74" s="49"/>
      <c r="F74" s="49"/>
      <c r="G74" s="49"/>
      <c r="H74" s="49"/>
      <c r="I74" s="50"/>
      <c r="J74" s="51"/>
      <c r="K74" s="17"/>
      <c r="L74" s="52"/>
      <c r="N74" s="33"/>
      <c r="S74" s="46"/>
      <c r="AB74" s="32" t="str">
        <f t="shared" si="15"/>
        <v>N-ADV-133-H-C/2</v>
      </c>
      <c r="AC74" s="33" t="str">
        <f t="shared" si="13"/>
        <v>DIX</v>
      </c>
    </row>
    <row r="75" spans="1:29" s="32" customFormat="1" x14ac:dyDescent="0.2">
      <c r="A75" s="129"/>
      <c r="B75" s="129"/>
      <c r="C75" s="72" t="s">
        <v>626</v>
      </c>
      <c r="D75" s="48"/>
      <c r="E75" s="49"/>
      <c r="F75" s="49"/>
      <c r="G75" s="49"/>
      <c r="H75" s="49"/>
      <c r="I75" s="50"/>
      <c r="J75" s="51" t="s">
        <v>262</v>
      </c>
      <c r="K75" s="17" t="s">
        <v>259</v>
      </c>
      <c r="L75" s="52" t="s">
        <v>258</v>
      </c>
      <c r="N75" s="33"/>
      <c r="S75" s="46"/>
      <c r="AB75" s="32" t="str">
        <f t="shared" si="15"/>
        <v>N-ADV-133-H-C/2</v>
      </c>
      <c r="AC75" s="33" t="str">
        <f t="shared" si="13"/>
        <v>DIO</v>
      </c>
    </row>
    <row r="76" spans="1:29" s="32" customFormat="1" x14ac:dyDescent="0.2">
      <c r="A76" s="129"/>
      <c r="B76" s="129"/>
      <c r="C76" s="72" t="s">
        <v>627</v>
      </c>
      <c r="D76" s="48"/>
      <c r="E76" s="49"/>
      <c r="F76" s="49"/>
      <c r="G76" s="49"/>
      <c r="H76" s="49"/>
      <c r="I76" s="50"/>
      <c r="J76" s="51" t="s">
        <v>263</v>
      </c>
      <c r="K76" s="17" t="s">
        <v>260</v>
      </c>
      <c r="L76" s="52" t="s">
        <v>258</v>
      </c>
      <c r="N76" s="33"/>
      <c r="S76" s="46"/>
      <c r="AB76" s="32" t="str">
        <f t="shared" si="15"/>
        <v>N-ADV-133-H-C/2</v>
      </c>
      <c r="AC76" s="33" t="str">
        <f t="shared" si="13"/>
        <v>DIO</v>
      </c>
    </row>
    <row r="77" spans="1:29" s="32" customFormat="1" x14ac:dyDescent="0.2">
      <c r="A77" s="129"/>
      <c r="B77" s="129"/>
      <c r="C77" s="72" t="s">
        <v>628</v>
      </c>
      <c r="D77" s="48"/>
      <c r="E77" s="49"/>
      <c r="F77" s="49"/>
      <c r="G77" s="49"/>
      <c r="H77" s="49"/>
      <c r="I77" s="50"/>
      <c r="J77" s="51" t="s">
        <v>264</v>
      </c>
      <c r="K77" s="17" t="s">
        <v>261</v>
      </c>
      <c r="L77" s="52" t="s">
        <v>258</v>
      </c>
      <c r="N77" s="33"/>
      <c r="S77" s="46"/>
      <c r="AB77" s="32" t="str">
        <f t="shared" si="15"/>
        <v>N-ADV-133-H-C/2</v>
      </c>
      <c r="AC77" s="33" t="str">
        <f t="shared" si="13"/>
        <v>DIO</v>
      </c>
    </row>
    <row r="78" spans="1:29" s="32" customFormat="1" x14ac:dyDescent="0.2">
      <c r="A78" s="129"/>
      <c r="B78" s="129"/>
      <c r="C78" s="72" t="s">
        <v>629</v>
      </c>
      <c r="D78" s="48"/>
      <c r="E78" s="49"/>
      <c r="F78" s="49"/>
      <c r="G78" s="49"/>
      <c r="H78" s="49"/>
      <c r="I78" s="50"/>
      <c r="J78" s="51"/>
      <c r="K78" s="17"/>
      <c r="L78" s="52"/>
      <c r="N78" s="33"/>
      <c r="S78" s="46"/>
      <c r="AB78" s="32" t="str">
        <f t="shared" si="15"/>
        <v>N-ADV-133-H-C/2</v>
      </c>
      <c r="AC78" s="33" t="str">
        <f t="shared" si="13"/>
        <v>DIX</v>
      </c>
    </row>
    <row r="79" spans="1:29" s="32" customFormat="1" x14ac:dyDescent="0.2">
      <c r="A79" s="129"/>
      <c r="B79" s="129"/>
      <c r="C79" s="72" t="s">
        <v>630</v>
      </c>
      <c r="D79" s="48"/>
      <c r="E79" s="49"/>
      <c r="F79" s="49"/>
      <c r="G79" s="49"/>
      <c r="H79" s="49"/>
      <c r="I79" s="50"/>
      <c r="J79" s="51"/>
      <c r="K79" s="17"/>
      <c r="L79" s="52"/>
      <c r="N79" s="33"/>
      <c r="S79" s="46"/>
      <c r="AB79" s="32" t="str">
        <f t="shared" si="15"/>
        <v>N-ADV-133-H-C/2</v>
      </c>
      <c r="AC79" s="33" t="str">
        <f t="shared" si="13"/>
        <v>DIX</v>
      </c>
    </row>
    <row r="80" spans="1:29" s="32" customFormat="1" x14ac:dyDescent="0.2">
      <c r="A80" s="129"/>
      <c r="B80" s="129"/>
      <c r="C80" s="73" t="s">
        <v>631</v>
      </c>
      <c r="D80" s="54"/>
      <c r="E80" s="55"/>
      <c r="F80" s="55"/>
      <c r="G80" s="55"/>
      <c r="H80" s="55"/>
      <c r="I80" s="56"/>
      <c r="J80" s="57"/>
      <c r="K80" s="18"/>
      <c r="L80" s="58"/>
      <c r="N80" s="33"/>
      <c r="S80" s="46"/>
      <c r="AB80" s="32" t="str">
        <f>AB73</f>
        <v>N-ADV-133-H-C/2</v>
      </c>
      <c r="AC80" s="33" t="str">
        <f t="shared" si="13"/>
        <v>DIX</v>
      </c>
    </row>
    <row r="81" spans="1:29" s="32" customFormat="1" x14ac:dyDescent="0.2">
      <c r="A81" s="129"/>
      <c r="B81" s="129"/>
      <c r="C81" s="74" t="s">
        <v>632</v>
      </c>
      <c r="D81" s="60"/>
      <c r="E81" s="61"/>
      <c r="F81" s="61"/>
      <c r="G81" s="61"/>
      <c r="H81" s="61"/>
      <c r="I81" s="62"/>
      <c r="J81" s="63"/>
      <c r="K81" s="64"/>
      <c r="L81" s="65"/>
      <c r="N81" s="33"/>
      <c r="S81" s="46"/>
      <c r="AB81" s="32" t="str">
        <f t="shared" si="15"/>
        <v>N-ADV-133-H-C/2</v>
      </c>
      <c r="AC81" s="33" t="str">
        <f t="shared" si="13"/>
        <v>DIX</v>
      </c>
    </row>
    <row r="82" spans="1:29" s="32" customFormat="1" x14ac:dyDescent="0.2">
      <c r="A82" s="129"/>
      <c r="B82" s="129"/>
      <c r="C82" s="72" t="s">
        <v>633</v>
      </c>
      <c r="D82" s="48"/>
      <c r="E82" s="49"/>
      <c r="F82" s="49"/>
      <c r="G82" s="49"/>
      <c r="H82" s="49"/>
      <c r="I82" s="50"/>
      <c r="J82" s="51"/>
      <c r="K82" s="17"/>
      <c r="L82" s="52"/>
      <c r="N82" s="33"/>
      <c r="S82" s="46"/>
      <c r="AB82" s="32" t="str">
        <f t="shared" si="15"/>
        <v>N-ADV-133-H-C/2</v>
      </c>
      <c r="AC82" s="33" t="str">
        <f t="shared" si="13"/>
        <v>DIX</v>
      </c>
    </row>
    <row r="83" spans="1:29" s="32" customFormat="1" x14ac:dyDescent="0.2">
      <c r="A83" s="129"/>
      <c r="B83" s="129"/>
      <c r="C83" s="72" t="s">
        <v>634</v>
      </c>
      <c r="D83" s="48"/>
      <c r="E83" s="49"/>
      <c r="F83" s="49"/>
      <c r="G83" s="49"/>
      <c r="H83" s="49"/>
      <c r="I83" s="50"/>
      <c r="J83" s="51"/>
      <c r="K83" s="17"/>
      <c r="L83" s="52"/>
      <c r="N83" s="33"/>
      <c r="S83" s="46"/>
      <c r="AB83" s="32" t="str">
        <f t="shared" si="15"/>
        <v>N-ADV-133-H-C/2</v>
      </c>
      <c r="AC83" s="33" t="str">
        <f t="shared" si="13"/>
        <v>DIX</v>
      </c>
    </row>
    <row r="84" spans="1:29" s="32" customFormat="1" x14ac:dyDescent="0.2">
      <c r="A84" s="129"/>
      <c r="B84" s="129"/>
      <c r="C84" s="72" t="s">
        <v>635</v>
      </c>
      <c r="D84" s="48"/>
      <c r="E84" s="49"/>
      <c r="F84" s="49"/>
      <c r="G84" s="49"/>
      <c r="H84" s="49"/>
      <c r="I84" s="50"/>
      <c r="J84" s="51"/>
      <c r="K84" s="17"/>
      <c r="L84" s="52"/>
      <c r="N84" s="33"/>
      <c r="S84" s="46"/>
      <c r="AB84" s="32" t="str">
        <f>AB81</f>
        <v>N-ADV-133-H-C/2</v>
      </c>
      <c r="AC84" s="33" t="str">
        <f t="shared" si="13"/>
        <v>DIX</v>
      </c>
    </row>
    <row r="85" spans="1:29" s="32" customFormat="1" x14ac:dyDescent="0.2">
      <c r="A85" s="129"/>
      <c r="B85" s="129"/>
      <c r="C85" s="72" t="s">
        <v>636</v>
      </c>
      <c r="D85" s="48"/>
      <c r="E85" s="49"/>
      <c r="F85" s="49"/>
      <c r="G85" s="49"/>
      <c r="H85" s="49"/>
      <c r="I85" s="50"/>
      <c r="J85" s="51"/>
      <c r="K85" s="17"/>
      <c r="L85" s="52"/>
      <c r="N85" s="33"/>
      <c r="S85" s="46"/>
      <c r="AB85" s="32" t="str">
        <f t="shared" si="15"/>
        <v>N-ADV-133-H-C/2</v>
      </c>
      <c r="AC85" s="33" t="str">
        <f t="shared" si="13"/>
        <v>DIX</v>
      </c>
    </row>
    <row r="86" spans="1:29" s="32" customFormat="1" x14ac:dyDescent="0.2">
      <c r="A86" s="129"/>
      <c r="B86" s="129"/>
      <c r="C86" s="72" t="s">
        <v>637</v>
      </c>
      <c r="D86" s="48"/>
      <c r="E86" s="49"/>
      <c r="F86" s="49"/>
      <c r="G86" s="49"/>
      <c r="H86" s="49"/>
      <c r="I86" s="50"/>
      <c r="J86" s="51"/>
      <c r="K86" s="17"/>
      <c r="L86" s="52"/>
      <c r="N86" s="33"/>
      <c r="S86" s="46"/>
      <c r="AB86" s="32" t="str">
        <f>AB83</f>
        <v>N-ADV-133-H-C/2</v>
      </c>
      <c r="AC86" s="33" t="str">
        <f t="shared" si="13"/>
        <v>DIX</v>
      </c>
    </row>
    <row r="87" spans="1:29" s="32" customFormat="1" x14ac:dyDescent="0.2">
      <c r="A87" s="129"/>
      <c r="B87" s="129"/>
      <c r="C87" s="72" t="s">
        <v>638</v>
      </c>
      <c r="D87" s="48"/>
      <c r="E87" s="49"/>
      <c r="F87" s="49"/>
      <c r="G87" s="49"/>
      <c r="H87" s="49"/>
      <c r="I87" s="50"/>
      <c r="J87" s="51"/>
      <c r="K87" s="17"/>
      <c r="L87" s="52"/>
      <c r="N87" s="33"/>
      <c r="S87" s="46"/>
      <c r="AB87" s="32" t="str">
        <f t="shared" si="15"/>
        <v>N-ADV-133-H-C/2</v>
      </c>
      <c r="AC87" s="33" t="str">
        <f t="shared" si="13"/>
        <v>DIX</v>
      </c>
    </row>
    <row r="88" spans="1:29" s="32" customFormat="1" x14ac:dyDescent="0.2">
      <c r="A88" s="130"/>
      <c r="B88" s="130"/>
      <c r="C88" s="73" t="s">
        <v>639</v>
      </c>
      <c r="D88" s="54"/>
      <c r="E88" s="55"/>
      <c r="F88" s="55"/>
      <c r="G88" s="55"/>
      <c r="H88" s="55"/>
      <c r="I88" s="56"/>
      <c r="J88" s="66"/>
      <c r="K88" s="16"/>
      <c r="L88" s="58"/>
      <c r="N88" s="33"/>
      <c r="S88" s="46"/>
      <c r="AB88" s="32" t="str">
        <f t="shared" si="15"/>
        <v>N-ADV-133-H-C/2</v>
      </c>
      <c r="AC88" s="33" t="str">
        <f t="shared" si="13"/>
        <v>DIX</v>
      </c>
    </row>
    <row r="89" spans="1:29" s="32" customFormat="1" x14ac:dyDescent="0.2">
      <c r="J89" s="67" t="s">
        <v>599</v>
      </c>
      <c r="N89" s="33"/>
      <c r="S89" s="46" t="str">
        <f t="shared" ref="S89" si="16">IF(D89="Typ signálu","Označení signálu",IF(COUNTIF(J89,"G61*"),CONCATENATE(MID(J89,2,2),".",MID(J89,5,FIND("/",J89)-FIND("-",J89)-1),".MAR.",MID(J89,5,FIND("/",J89)-FIND("-",J89)-1),MID(J89,FIND("/",J89),20)),IF(COUNTIF(J89,"G62*"),CONCATENATE(MID(J89,2,2),".",MID(J89,5,FIND("/",J89)-FIND("-",J89)-1),".MAR.",MID(J89,5,FIND("/",J89)-FIND("-",J89)-1),MID(J89,FIND("/",J89),20)),"")))</f>
        <v/>
      </c>
      <c r="AC89" s="33"/>
    </row>
    <row r="90" spans="1:29" s="32" customFormat="1" ht="12.75" customHeight="1" x14ac:dyDescent="0.2">
      <c r="A90" s="131" t="s">
        <v>15</v>
      </c>
      <c r="B90" s="133" t="s">
        <v>4</v>
      </c>
      <c r="C90" s="135" t="s">
        <v>600</v>
      </c>
      <c r="D90" s="137" t="s">
        <v>8</v>
      </c>
      <c r="E90" s="138"/>
      <c r="F90" s="138"/>
      <c r="G90" s="138"/>
      <c r="H90" s="138"/>
      <c r="I90" s="138"/>
      <c r="J90" s="31" t="s">
        <v>0</v>
      </c>
      <c r="K90" s="139" t="s">
        <v>2</v>
      </c>
      <c r="L90" s="139" t="s">
        <v>1</v>
      </c>
      <c r="N90" s="33"/>
      <c r="S90" s="46"/>
      <c r="AB90" s="34" t="str">
        <f>A92</f>
        <v>N-ADV-133-H-C/2</v>
      </c>
      <c r="AC90" s="33" t="str">
        <f t="shared" ref="AC90:AC107" si="17">CONCATENATE(MID(C90,1,2),IF(K90&lt;&gt;0,"O","X"))</f>
        <v>PUO</v>
      </c>
    </row>
    <row r="91" spans="1:29" s="32" customFormat="1" ht="27" customHeight="1" x14ac:dyDescent="0.2">
      <c r="A91" s="132"/>
      <c r="B91" s="134"/>
      <c r="C91" s="136"/>
      <c r="D91" s="68" t="s">
        <v>6</v>
      </c>
      <c r="E91" s="69" t="s">
        <v>5</v>
      </c>
      <c r="F91" s="69" t="s">
        <v>7</v>
      </c>
      <c r="G91" s="69" t="s">
        <v>601</v>
      </c>
      <c r="H91" s="68" t="s">
        <v>602</v>
      </c>
      <c r="I91" s="70" t="s">
        <v>603</v>
      </c>
      <c r="J91" s="38" t="s">
        <v>599</v>
      </c>
      <c r="K91" s="140"/>
      <c r="L91" s="140"/>
      <c r="N91" s="33"/>
      <c r="S91" s="46" t="str">
        <f t="shared" ref="S91" si="18">IF(D91="Typ signálu","Označení signálu",IF(COUNTIF(J91,"G61*"),CONCATENATE(MID(J91,2,2),".",MID(J91,5,FIND("/",J91)-FIND("-",J91)-1),".MAR.",MID(J91,5,FIND("/",J91)-FIND("-",J91)-1),MID(J91,FIND("/",J91),20)),IF(COUNTIF(J91,"G62*"),CONCATENATE(MID(J91,2,2),".",MID(J91,5,FIND("/",J91)-FIND("-",J91)-1),".MAR.",MID(J91,5,FIND("/",J91)-FIND("-",J91)-1),MID(J91,FIND("/",J91),20)),"")))</f>
        <v/>
      </c>
      <c r="AB91" s="32" t="str">
        <f t="shared" ref="AB91:AB107" si="19">AB90</f>
        <v>N-ADV-133-H-C/2</v>
      </c>
      <c r="AC91" s="33" t="str">
        <f t="shared" si="17"/>
        <v>X</v>
      </c>
    </row>
    <row r="92" spans="1:29" s="32" customFormat="1" ht="12.75" customHeight="1" x14ac:dyDescent="0.2">
      <c r="A92" s="128" t="s">
        <v>659</v>
      </c>
      <c r="B92" s="128" t="s">
        <v>604</v>
      </c>
      <c r="C92" s="71" t="s">
        <v>605</v>
      </c>
      <c r="D92" s="40"/>
      <c r="E92" s="41"/>
      <c r="F92" s="41"/>
      <c r="G92" s="41"/>
      <c r="H92" s="41"/>
      <c r="I92" s="42"/>
      <c r="J92" s="43" t="s">
        <v>77</v>
      </c>
      <c r="K92" s="44" t="s">
        <v>131</v>
      </c>
      <c r="L92" s="45"/>
      <c r="N92" s="33"/>
      <c r="S92" s="46"/>
      <c r="AB92" s="32" t="str">
        <f t="shared" si="19"/>
        <v>N-ADV-133-H-C/2</v>
      </c>
      <c r="AC92" s="33" t="str">
        <f t="shared" si="17"/>
        <v>IOO</v>
      </c>
    </row>
    <row r="93" spans="1:29" s="32" customFormat="1" x14ac:dyDescent="0.2">
      <c r="A93" s="129"/>
      <c r="B93" s="129"/>
      <c r="C93" s="72" t="s">
        <v>606</v>
      </c>
      <c r="D93" s="48"/>
      <c r="E93" s="49"/>
      <c r="F93" s="49"/>
      <c r="G93" s="49"/>
      <c r="H93" s="49"/>
      <c r="I93" s="50"/>
      <c r="J93" s="51" t="s">
        <v>78</v>
      </c>
      <c r="K93" s="17" t="s">
        <v>132</v>
      </c>
      <c r="L93" s="52"/>
      <c r="N93" s="33"/>
      <c r="S93" s="46"/>
      <c r="AB93" s="32" t="str">
        <f t="shared" si="19"/>
        <v>N-ADV-133-H-C/2</v>
      </c>
      <c r="AC93" s="33" t="str">
        <f t="shared" si="17"/>
        <v>IOO</v>
      </c>
    </row>
    <row r="94" spans="1:29" s="32" customFormat="1" x14ac:dyDescent="0.2">
      <c r="A94" s="129"/>
      <c r="B94" s="129"/>
      <c r="C94" s="72" t="s">
        <v>607</v>
      </c>
      <c r="D94" s="48"/>
      <c r="E94" s="49"/>
      <c r="F94" s="49"/>
      <c r="G94" s="49"/>
      <c r="H94" s="49"/>
      <c r="I94" s="50"/>
      <c r="J94" s="51" t="s">
        <v>79</v>
      </c>
      <c r="K94" s="17" t="s">
        <v>133</v>
      </c>
      <c r="L94" s="52"/>
      <c r="N94" s="33"/>
      <c r="S94" s="46"/>
      <c r="AB94" s="32" t="str">
        <f t="shared" si="19"/>
        <v>N-ADV-133-H-C/2</v>
      </c>
      <c r="AC94" s="33" t="str">
        <f t="shared" si="17"/>
        <v>IOO</v>
      </c>
    </row>
    <row r="95" spans="1:29" s="32" customFormat="1" x14ac:dyDescent="0.2">
      <c r="A95" s="129"/>
      <c r="B95" s="129"/>
      <c r="C95" s="72" t="s">
        <v>608</v>
      </c>
      <c r="D95" s="48"/>
      <c r="E95" s="49"/>
      <c r="F95" s="49"/>
      <c r="G95" s="49"/>
      <c r="H95" s="49"/>
      <c r="I95" s="50"/>
      <c r="J95" s="51" t="s">
        <v>111</v>
      </c>
      <c r="K95" s="17" t="s">
        <v>134</v>
      </c>
      <c r="L95" s="52"/>
      <c r="N95" s="33"/>
      <c r="S95" s="46"/>
      <c r="AB95" s="32" t="str">
        <f t="shared" si="19"/>
        <v>N-ADV-133-H-C/2</v>
      </c>
      <c r="AC95" s="33" t="str">
        <f t="shared" si="17"/>
        <v>IOO</v>
      </c>
    </row>
    <row r="96" spans="1:29" s="32" customFormat="1" x14ac:dyDescent="0.2">
      <c r="A96" s="129"/>
      <c r="B96" s="129"/>
      <c r="C96" s="72" t="s">
        <v>609</v>
      </c>
      <c r="D96" s="48"/>
      <c r="E96" s="49"/>
      <c r="F96" s="49"/>
      <c r="G96" s="49"/>
      <c r="H96" s="49"/>
      <c r="I96" s="50"/>
      <c r="J96" s="51" t="s">
        <v>112</v>
      </c>
      <c r="K96" s="17" t="s">
        <v>135</v>
      </c>
      <c r="L96" s="52"/>
      <c r="N96" s="33"/>
      <c r="S96" s="46"/>
      <c r="AB96" s="32" t="str">
        <f t="shared" si="19"/>
        <v>N-ADV-133-H-C/2</v>
      </c>
      <c r="AC96" s="33" t="str">
        <f t="shared" si="17"/>
        <v>IOO</v>
      </c>
    </row>
    <row r="97" spans="1:29" s="32" customFormat="1" x14ac:dyDescent="0.2">
      <c r="A97" s="129"/>
      <c r="B97" s="129"/>
      <c r="C97" s="72" t="s">
        <v>610</v>
      </c>
      <c r="D97" s="48"/>
      <c r="E97" s="49"/>
      <c r="F97" s="49"/>
      <c r="G97" s="49"/>
      <c r="H97" s="49"/>
      <c r="I97" s="50"/>
      <c r="J97" s="51" t="s">
        <v>113</v>
      </c>
      <c r="K97" s="17" t="s">
        <v>136</v>
      </c>
      <c r="L97" s="52"/>
      <c r="N97" s="33"/>
      <c r="S97" s="46"/>
      <c r="AB97" s="32" t="str">
        <f t="shared" si="19"/>
        <v>N-ADV-133-H-C/2</v>
      </c>
      <c r="AC97" s="33" t="str">
        <f t="shared" si="17"/>
        <v>IOO</v>
      </c>
    </row>
    <row r="98" spans="1:29" s="32" customFormat="1" x14ac:dyDescent="0.2">
      <c r="A98" s="129"/>
      <c r="B98" s="129"/>
      <c r="C98" s="72" t="s">
        <v>611</v>
      </c>
      <c r="D98" s="48"/>
      <c r="E98" s="49"/>
      <c r="F98" s="49"/>
      <c r="G98" s="49"/>
      <c r="H98" s="49"/>
      <c r="I98" s="50"/>
      <c r="J98" s="51" t="s">
        <v>114</v>
      </c>
      <c r="K98" s="17" t="s">
        <v>137</v>
      </c>
      <c r="L98" s="52"/>
      <c r="N98" s="33"/>
      <c r="S98" s="46"/>
      <c r="AB98" s="32" t="str">
        <f t="shared" si="19"/>
        <v>N-ADV-133-H-C/2</v>
      </c>
      <c r="AC98" s="33" t="str">
        <f t="shared" si="17"/>
        <v>IOO</v>
      </c>
    </row>
    <row r="99" spans="1:29" s="32" customFormat="1" x14ac:dyDescent="0.2">
      <c r="A99" s="129"/>
      <c r="B99" s="129"/>
      <c r="C99" s="73" t="s">
        <v>612</v>
      </c>
      <c r="D99" s="54"/>
      <c r="E99" s="55"/>
      <c r="F99" s="55"/>
      <c r="G99" s="55"/>
      <c r="H99" s="55"/>
      <c r="I99" s="56"/>
      <c r="J99" s="57" t="s">
        <v>115</v>
      </c>
      <c r="K99" s="18" t="s">
        <v>138</v>
      </c>
      <c r="L99" s="58"/>
      <c r="N99" s="33"/>
      <c r="S99" s="46"/>
      <c r="AB99" s="32" t="str">
        <f>AB92</f>
        <v>N-ADV-133-H-C/2</v>
      </c>
      <c r="AC99" s="33" t="str">
        <f t="shared" si="17"/>
        <v>IOO</v>
      </c>
    </row>
    <row r="100" spans="1:29" s="32" customFormat="1" x14ac:dyDescent="0.2">
      <c r="A100" s="129"/>
      <c r="B100" s="129"/>
      <c r="C100" s="74" t="s">
        <v>613</v>
      </c>
      <c r="D100" s="60"/>
      <c r="E100" s="61"/>
      <c r="F100" s="61"/>
      <c r="G100" s="61"/>
      <c r="H100" s="61"/>
      <c r="I100" s="62"/>
      <c r="J100" s="63" t="s">
        <v>80</v>
      </c>
      <c r="K100" s="64" t="s">
        <v>139</v>
      </c>
      <c r="L100" s="65"/>
      <c r="N100" s="33"/>
      <c r="S100" s="46"/>
      <c r="AB100" s="32" t="str">
        <f t="shared" si="19"/>
        <v>N-ADV-133-H-C/2</v>
      </c>
      <c r="AC100" s="33" t="str">
        <f t="shared" si="17"/>
        <v>IOO</v>
      </c>
    </row>
    <row r="101" spans="1:29" s="32" customFormat="1" x14ac:dyDescent="0.2">
      <c r="A101" s="129"/>
      <c r="B101" s="129"/>
      <c r="C101" s="72" t="s">
        <v>614</v>
      </c>
      <c r="D101" s="48"/>
      <c r="E101" s="49"/>
      <c r="F101" s="49"/>
      <c r="G101" s="49"/>
      <c r="H101" s="49"/>
      <c r="I101" s="50"/>
      <c r="J101" s="51" t="s">
        <v>81</v>
      </c>
      <c r="K101" s="17" t="s">
        <v>140</v>
      </c>
      <c r="L101" s="52"/>
      <c r="N101" s="33"/>
      <c r="S101" s="46"/>
      <c r="AB101" s="32" t="str">
        <f t="shared" si="19"/>
        <v>N-ADV-133-H-C/2</v>
      </c>
      <c r="AC101" s="33" t="str">
        <f t="shared" si="17"/>
        <v>IOO</v>
      </c>
    </row>
    <row r="102" spans="1:29" s="32" customFormat="1" x14ac:dyDescent="0.2">
      <c r="A102" s="129"/>
      <c r="B102" s="129"/>
      <c r="C102" s="72" t="s">
        <v>615</v>
      </c>
      <c r="D102" s="48"/>
      <c r="E102" s="49"/>
      <c r="F102" s="49"/>
      <c r="G102" s="49"/>
      <c r="H102" s="49"/>
      <c r="I102" s="50"/>
      <c r="J102" s="51" t="s">
        <v>82</v>
      </c>
      <c r="K102" s="17" t="s">
        <v>141</v>
      </c>
      <c r="L102" s="52"/>
      <c r="N102" s="33"/>
      <c r="S102" s="46"/>
      <c r="AB102" s="32" t="str">
        <f t="shared" si="19"/>
        <v>N-ADV-133-H-C/2</v>
      </c>
      <c r="AC102" s="33" t="str">
        <f t="shared" si="17"/>
        <v>IOO</v>
      </c>
    </row>
    <row r="103" spans="1:29" s="32" customFormat="1" x14ac:dyDescent="0.2">
      <c r="A103" s="129"/>
      <c r="B103" s="129"/>
      <c r="C103" s="72" t="s">
        <v>616</v>
      </c>
      <c r="D103" s="48"/>
      <c r="E103" s="49"/>
      <c r="F103" s="49"/>
      <c r="G103" s="49"/>
      <c r="H103" s="49"/>
      <c r="I103" s="50"/>
      <c r="J103" s="51" t="s">
        <v>116</v>
      </c>
      <c r="K103" s="17" t="s">
        <v>142</v>
      </c>
      <c r="L103" s="52"/>
      <c r="N103" s="33"/>
      <c r="S103" s="46"/>
      <c r="AB103" s="32" t="str">
        <f>AB100</f>
        <v>N-ADV-133-H-C/2</v>
      </c>
      <c r="AC103" s="33" t="str">
        <f t="shared" si="17"/>
        <v>IOO</v>
      </c>
    </row>
    <row r="104" spans="1:29" s="32" customFormat="1" x14ac:dyDescent="0.2">
      <c r="A104" s="129"/>
      <c r="B104" s="129"/>
      <c r="C104" s="72" t="s">
        <v>617</v>
      </c>
      <c r="D104" s="48"/>
      <c r="E104" s="49"/>
      <c r="F104" s="49"/>
      <c r="G104" s="49"/>
      <c r="H104" s="49"/>
      <c r="I104" s="50"/>
      <c r="J104" s="51" t="s">
        <v>117</v>
      </c>
      <c r="K104" s="17" t="s">
        <v>143</v>
      </c>
      <c r="L104" s="52"/>
      <c r="N104" s="33"/>
      <c r="S104" s="46"/>
      <c r="AB104" s="32" t="str">
        <f t="shared" si="19"/>
        <v>N-ADV-133-H-C/2</v>
      </c>
      <c r="AC104" s="33" t="str">
        <f t="shared" si="17"/>
        <v>IOO</v>
      </c>
    </row>
    <row r="105" spans="1:29" s="32" customFormat="1" x14ac:dyDescent="0.2">
      <c r="A105" s="129"/>
      <c r="B105" s="129"/>
      <c r="C105" s="72" t="s">
        <v>618</v>
      </c>
      <c r="D105" s="48"/>
      <c r="E105" s="49"/>
      <c r="F105" s="49"/>
      <c r="G105" s="49"/>
      <c r="H105" s="49"/>
      <c r="I105" s="50"/>
      <c r="J105" s="51" t="s">
        <v>118</v>
      </c>
      <c r="K105" s="17" t="s">
        <v>144</v>
      </c>
      <c r="L105" s="52"/>
      <c r="N105" s="33"/>
      <c r="S105" s="46"/>
      <c r="AB105" s="32" t="str">
        <f>AB102</f>
        <v>N-ADV-133-H-C/2</v>
      </c>
      <c r="AC105" s="33" t="str">
        <f t="shared" si="17"/>
        <v>IOO</v>
      </c>
    </row>
    <row r="106" spans="1:29" s="32" customFormat="1" x14ac:dyDescent="0.2">
      <c r="A106" s="129"/>
      <c r="B106" s="129"/>
      <c r="C106" s="72" t="s">
        <v>619</v>
      </c>
      <c r="D106" s="48"/>
      <c r="E106" s="49"/>
      <c r="F106" s="49"/>
      <c r="G106" s="49"/>
      <c r="H106" s="49"/>
      <c r="I106" s="50"/>
      <c r="J106" s="51" t="s">
        <v>119</v>
      </c>
      <c r="K106" s="17" t="s">
        <v>145</v>
      </c>
      <c r="L106" s="52"/>
      <c r="N106" s="33"/>
      <c r="S106" s="46"/>
      <c r="AB106" s="32" t="str">
        <f t="shared" si="19"/>
        <v>N-ADV-133-H-C/2</v>
      </c>
      <c r="AC106" s="33" t="str">
        <f t="shared" si="17"/>
        <v>IOO</v>
      </c>
    </row>
    <row r="107" spans="1:29" s="32" customFormat="1" x14ac:dyDescent="0.2">
      <c r="A107" s="130"/>
      <c r="B107" s="130"/>
      <c r="C107" s="73" t="s">
        <v>620</v>
      </c>
      <c r="D107" s="54"/>
      <c r="E107" s="55"/>
      <c r="F107" s="55"/>
      <c r="G107" s="55"/>
      <c r="H107" s="55"/>
      <c r="I107" s="56"/>
      <c r="J107" s="66"/>
      <c r="K107" s="16"/>
      <c r="L107" s="58"/>
      <c r="N107" s="33"/>
      <c r="S107" s="46"/>
      <c r="AB107" s="32" t="str">
        <f t="shared" si="19"/>
        <v>N-ADV-133-H-C/2</v>
      </c>
      <c r="AC107" s="33" t="str">
        <f t="shared" si="17"/>
        <v>IOX</v>
      </c>
    </row>
    <row r="108" spans="1:29" s="32" customFormat="1" x14ac:dyDescent="0.2">
      <c r="J108" s="67" t="s">
        <v>599</v>
      </c>
      <c r="N108" s="33"/>
      <c r="S108" s="46" t="str">
        <f t="shared" ref="S108" si="20">IF(D108="Typ signálu","Označení signálu",IF(COUNTIF(J108,"G61*"),CONCATENATE(MID(J108,2,2),".",MID(J108,5,FIND("/",J108)-FIND("-",J108)-1),".MAR.",MID(J108,5,FIND("/",J108)-FIND("-",J108)-1),MID(J108,FIND("/",J108),20)),IF(COUNTIF(J108,"G62*"),CONCATENATE(MID(J108,2,2),".",MID(J108,5,FIND("/",J108)-FIND("-",J108)-1),".MAR.",MID(J108,5,FIND("/",J108)-FIND("-",J108)-1),MID(J108,FIND("/",J108),20)),"")))</f>
        <v/>
      </c>
      <c r="AC108" s="33"/>
    </row>
    <row r="109" spans="1:29" s="32" customFormat="1" ht="12.75" customHeight="1" x14ac:dyDescent="0.2">
      <c r="A109" s="131" t="s">
        <v>15</v>
      </c>
      <c r="B109" s="133" t="s">
        <v>4</v>
      </c>
      <c r="C109" s="135" t="s">
        <v>664</v>
      </c>
      <c r="D109" s="137" t="s">
        <v>8</v>
      </c>
      <c r="E109" s="138"/>
      <c r="F109" s="138"/>
      <c r="G109" s="138"/>
      <c r="H109" s="138"/>
      <c r="I109" s="138"/>
      <c r="J109" s="31" t="s">
        <v>0</v>
      </c>
      <c r="K109" s="139" t="s">
        <v>2</v>
      </c>
      <c r="L109" s="139" t="s">
        <v>1</v>
      </c>
      <c r="N109" s="33"/>
      <c r="S109" s="46"/>
      <c r="AB109" s="34" t="str">
        <f>A111</f>
        <v>N-ADV-133-H-C/2</v>
      </c>
      <c r="AC109" s="33" t="str">
        <f t="shared" ref="AC109:AC126" si="21">CONCATENATE(MID(C109,1,2),IF(K109&lt;&gt;0,"O","X"))</f>
        <v>PUO</v>
      </c>
    </row>
    <row r="110" spans="1:29" s="32" customFormat="1" ht="27" customHeight="1" x14ac:dyDescent="0.2">
      <c r="A110" s="132"/>
      <c r="B110" s="134"/>
      <c r="C110" s="136"/>
      <c r="D110" s="68" t="s">
        <v>6</v>
      </c>
      <c r="E110" s="69" t="s">
        <v>5</v>
      </c>
      <c r="F110" s="69" t="s">
        <v>7</v>
      </c>
      <c r="G110" s="69" t="s">
        <v>601</v>
      </c>
      <c r="H110" s="68" t="s">
        <v>602</v>
      </c>
      <c r="I110" s="70" t="s">
        <v>603</v>
      </c>
      <c r="J110" s="38" t="s">
        <v>599</v>
      </c>
      <c r="K110" s="140"/>
      <c r="L110" s="140"/>
      <c r="N110" s="33"/>
      <c r="S110" s="46" t="str">
        <f t="shared" ref="S110" si="22">IF(D110="Typ signálu","Označení signálu",IF(COUNTIF(J110,"G61*"),CONCATENATE(MID(J110,2,2),".",MID(J110,5,FIND("/",J110)-FIND("-",J110)-1),".MAR.",MID(J110,5,FIND("/",J110)-FIND("-",J110)-1),MID(J110,FIND("/",J110),20)),IF(COUNTIF(J110,"G62*"),CONCATENATE(MID(J110,2,2),".",MID(J110,5,FIND("/",J110)-FIND("-",J110)-1),".MAR.",MID(J110,5,FIND("/",J110)-FIND("-",J110)-1),MID(J110,FIND("/",J110),20)),"")))</f>
        <v/>
      </c>
      <c r="AB110" s="32" t="str">
        <f t="shared" ref="AB110:AB126" si="23">AB109</f>
        <v>N-ADV-133-H-C/2</v>
      </c>
      <c r="AC110" s="33" t="str">
        <f t="shared" si="21"/>
        <v>X</v>
      </c>
    </row>
    <row r="111" spans="1:29" s="32" customFormat="1" ht="12.75" customHeight="1" x14ac:dyDescent="0.2">
      <c r="A111" s="128" t="s">
        <v>659</v>
      </c>
      <c r="B111" s="128" t="s">
        <v>665</v>
      </c>
      <c r="C111" s="71" t="s">
        <v>605</v>
      </c>
      <c r="D111" s="40"/>
      <c r="E111" s="41"/>
      <c r="F111" s="41"/>
      <c r="G111" s="41"/>
      <c r="H111" s="41"/>
      <c r="I111" s="42"/>
      <c r="J111" s="43" t="s">
        <v>147</v>
      </c>
      <c r="K111" s="44" t="s">
        <v>146</v>
      </c>
      <c r="L111" s="45"/>
      <c r="N111" s="33"/>
      <c r="S111" s="46"/>
      <c r="AB111" s="32" t="str">
        <f t="shared" si="23"/>
        <v>N-ADV-133-H-C/2</v>
      </c>
      <c r="AC111" s="33" t="str">
        <f t="shared" si="21"/>
        <v>IOO</v>
      </c>
    </row>
    <row r="112" spans="1:29" s="32" customFormat="1" x14ac:dyDescent="0.2">
      <c r="A112" s="129"/>
      <c r="B112" s="129"/>
      <c r="C112" s="72" t="s">
        <v>606</v>
      </c>
      <c r="D112" s="48"/>
      <c r="E112" s="49"/>
      <c r="F112" s="49"/>
      <c r="G112" s="49"/>
      <c r="H112" s="49"/>
      <c r="I112" s="50"/>
      <c r="J112" s="51" t="s">
        <v>148</v>
      </c>
      <c r="K112" s="17" t="s">
        <v>153</v>
      </c>
      <c r="L112" s="52"/>
      <c r="N112" s="33"/>
      <c r="S112" s="46"/>
      <c r="AB112" s="32" t="str">
        <f t="shared" si="23"/>
        <v>N-ADV-133-H-C/2</v>
      </c>
      <c r="AC112" s="33" t="str">
        <f t="shared" si="21"/>
        <v>IOO</v>
      </c>
    </row>
    <row r="113" spans="1:29" s="32" customFormat="1" x14ac:dyDescent="0.2">
      <c r="A113" s="129"/>
      <c r="B113" s="129"/>
      <c r="C113" s="72" t="s">
        <v>607</v>
      </c>
      <c r="D113" s="48"/>
      <c r="E113" s="49"/>
      <c r="F113" s="49"/>
      <c r="G113" s="49"/>
      <c r="H113" s="49"/>
      <c r="I113" s="50"/>
      <c r="J113" s="51" t="s">
        <v>149</v>
      </c>
      <c r="K113" s="17" t="s">
        <v>154</v>
      </c>
      <c r="L113" s="52"/>
      <c r="N113" s="33"/>
      <c r="S113" s="46"/>
      <c r="AB113" s="32" t="str">
        <f t="shared" si="23"/>
        <v>N-ADV-133-H-C/2</v>
      </c>
      <c r="AC113" s="33" t="str">
        <f t="shared" si="21"/>
        <v>IOO</v>
      </c>
    </row>
    <row r="114" spans="1:29" s="32" customFormat="1" x14ac:dyDescent="0.2">
      <c r="A114" s="129"/>
      <c r="B114" s="129"/>
      <c r="C114" s="72" t="s">
        <v>608</v>
      </c>
      <c r="D114" s="48"/>
      <c r="E114" s="49"/>
      <c r="F114" s="49"/>
      <c r="G114" s="49"/>
      <c r="H114" s="49"/>
      <c r="I114" s="50"/>
      <c r="J114" s="51" t="s">
        <v>150</v>
      </c>
      <c r="K114" s="17" t="s">
        <v>155</v>
      </c>
      <c r="L114" s="52"/>
      <c r="N114" s="33"/>
      <c r="S114" s="46"/>
      <c r="AB114" s="32" t="str">
        <f t="shared" si="23"/>
        <v>N-ADV-133-H-C/2</v>
      </c>
      <c r="AC114" s="33" t="str">
        <f t="shared" si="21"/>
        <v>IOO</v>
      </c>
    </row>
    <row r="115" spans="1:29" s="32" customFormat="1" x14ac:dyDescent="0.2">
      <c r="A115" s="129"/>
      <c r="B115" s="129"/>
      <c r="C115" s="72" t="s">
        <v>609</v>
      </c>
      <c r="D115" s="48"/>
      <c r="E115" s="49"/>
      <c r="F115" s="49"/>
      <c r="G115" s="49"/>
      <c r="H115" s="49"/>
      <c r="I115" s="50"/>
      <c r="J115" s="51" t="s">
        <v>151</v>
      </c>
      <c r="K115" s="17" t="s">
        <v>156</v>
      </c>
      <c r="L115" s="52"/>
      <c r="N115" s="33"/>
      <c r="S115" s="46"/>
      <c r="AB115" s="32" t="str">
        <f t="shared" si="23"/>
        <v>N-ADV-133-H-C/2</v>
      </c>
      <c r="AC115" s="33" t="str">
        <f t="shared" si="21"/>
        <v>IOO</v>
      </c>
    </row>
    <row r="116" spans="1:29" s="32" customFormat="1" x14ac:dyDescent="0.2">
      <c r="A116" s="129"/>
      <c r="B116" s="129"/>
      <c r="C116" s="72" t="s">
        <v>610</v>
      </c>
      <c r="D116" s="48"/>
      <c r="E116" s="49"/>
      <c r="F116" s="49"/>
      <c r="G116" s="49"/>
      <c r="H116" s="49"/>
      <c r="I116" s="50"/>
      <c r="J116" s="51" t="s">
        <v>152</v>
      </c>
      <c r="K116" s="17" t="s">
        <v>157</v>
      </c>
      <c r="L116" s="52"/>
      <c r="N116" s="33"/>
      <c r="S116" s="46"/>
      <c r="AB116" s="32" t="str">
        <f t="shared" si="23"/>
        <v>N-ADV-133-H-C/2</v>
      </c>
      <c r="AC116" s="33" t="str">
        <f t="shared" si="21"/>
        <v>IOO</v>
      </c>
    </row>
    <row r="117" spans="1:29" s="32" customFormat="1" x14ac:dyDescent="0.2">
      <c r="A117" s="129"/>
      <c r="B117" s="129"/>
      <c r="C117" s="72" t="s">
        <v>611</v>
      </c>
      <c r="D117" s="48"/>
      <c r="E117" s="49"/>
      <c r="F117" s="49"/>
      <c r="G117" s="49"/>
      <c r="H117" s="49"/>
      <c r="I117" s="50"/>
      <c r="J117" s="51" t="s">
        <v>158</v>
      </c>
      <c r="K117" s="17" t="s">
        <v>160</v>
      </c>
      <c r="L117" s="52"/>
      <c r="N117" s="33"/>
      <c r="S117" s="46"/>
      <c r="AB117" s="32" t="str">
        <f t="shared" si="23"/>
        <v>N-ADV-133-H-C/2</v>
      </c>
      <c r="AC117" s="33" t="str">
        <f t="shared" si="21"/>
        <v>IOO</v>
      </c>
    </row>
    <row r="118" spans="1:29" s="32" customFormat="1" x14ac:dyDescent="0.2">
      <c r="A118" s="129"/>
      <c r="B118" s="129"/>
      <c r="C118" s="73" t="s">
        <v>612</v>
      </c>
      <c r="D118" s="54"/>
      <c r="E118" s="55"/>
      <c r="F118" s="55"/>
      <c r="G118" s="55"/>
      <c r="H118" s="55"/>
      <c r="I118" s="56"/>
      <c r="J118" s="57" t="s">
        <v>159</v>
      </c>
      <c r="K118" s="18" t="s">
        <v>161</v>
      </c>
      <c r="L118" s="58"/>
      <c r="N118" s="33"/>
      <c r="S118" s="46"/>
      <c r="AB118" s="32" t="str">
        <f>AB111</f>
        <v>N-ADV-133-H-C/2</v>
      </c>
      <c r="AC118" s="33" t="str">
        <f t="shared" si="21"/>
        <v>IOO</v>
      </c>
    </row>
    <row r="119" spans="1:29" s="32" customFormat="1" x14ac:dyDescent="0.2">
      <c r="A119" s="129"/>
      <c r="B119" s="129"/>
      <c r="C119" s="74" t="s">
        <v>613</v>
      </c>
      <c r="D119" s="60"/>
      <c r="E119" s="61"/>
      <c r="F119" s="61"/>
      <c r="G119" s="61"/>
      <c r="H119" s="61"/>
      <c r="I119" s="62"/>
      <c r="J119" s="63" t="s">
        <v>167</v>
      </c>
      <c r="K119" s="64" t="s">
        <v>162</v>
      </c>
      <c r="L119" s="65"/>
      <c r="N119" s="33"/>
      <c r="S119" s="46"/>
      <c r="AB119" s="32" t="str">
        <f t="shared" si="23"/>
        <v>N-ADV-133-H-C/2</v>
      </c>
      <c r="AC119" s="33" t="str">
        <f t="shared" si="21"/>
        <v>IOO</v>
      </c>
    </row>
    <row r="120" spans="1:29" s="32" customFormat="1" x14ac:dyDescent="0.2">
      <c r="A120" s="129"/>
      <c r="B120" s="129"/>
      <c r="C120" s="72" t="s">
        <v>614</v>
      </c>
      <c r="D120" s="48"/>
      <c r="E120" s="49"/>
      <c r="F120" s="49"/>
      <c r="G120" s="49"/>
      <c r="H120" s="49"/>
      <c r="I120" s="50"/>
      <c r="J120" s="51" t="s">
        <v>168</v>
      </c>
      <c r="K120" s="17" t="s">
        <v>163</v>
      </c>
      <c r="L120" s="52"/>
      <c r="N120" s="33"/>
      <c r="S120" s="46"/>
      <c r="AB120" s="32" t="str">
        <f t="shared" si="23"/>
        <v>N-ADV-133-H-C/2</v>
      </c>
      <c r="AC120" s="33" t="str">
        <f t="shared" si="21"/>
        <v>IOO</v>
      </c>
    </row>
    <row r="121" spans="1:29" s="32" customFormat="1" x14ac:dyDescent="0.2">
      <c r="A121" s="129"/>
      <c r="B121" s="129"/>
      <c r="C121" s="72" t="s">
        <v>615</v>
      </c>
      <c r="D121" s="48"/>
      <c r="E121" s="49"/>
      <c r="F121" s="49"/>
      <c r="G121" s="49"/>
      <c r="H121" s="49"/>
      <c r="I121" s="50"/>
      <c r="J121" s="51" t="s">
        <v>169</v>
      </c>
      <c r="K121" s="17" t="s">
        <v>164</v>
      </c>
      <c r="L121" s="52"/>
      <c r="N121" s="33"/>
      <c r="S121" s="46"/>
      <c r="AB121" s="32" t="str">
        <f t="shared" si="23"/>
        <v>N-ADV-133-H-C/2</v>
      </c>
      <c r="AC121" s="33" t="str">
        <f t="shared" si="21"/>
        <v>IOO</v>
      </c>
    </row>
    <row r="122" spans="1:29" s="32" customFormat="1" x14ac:dyDescent="0.2">
      <c r="A122" s="129"/>
      <c r="B122" s="129"/>
      <c r="C122" s="72" t="s">
        <v>616</v>
      </c>
      <c r="D122" s="48"/>
      <c r="E122" s="49"/>
      <c r="F122" s="49"/>
      <c r="G122" s="49"/>
      <c r="H122" s="49"/>
      <c r="I122" s="50"/>
      <c r="J122" s="51" t="s">
        <v>170</v>
      </c>
      <c r="K122" s="17" t="s">
        <v>165</v>
      </c>
      <c r="L122" s="52"/>
      <c r="N122" s="33"/>
      <c r="S122" s="46"/>
      <c r="AB122" s="32" t="str">
        <f>AB119</f>
        <v>N-ADV-133-H-C/2</v>
      </c>
      <c r="AC122" s="33" t="str">
        <f t="shared" si="21"/>
        <v>IOO</v>
      </c>
    </row>
    <row r="123" spans="1:29" s="32" customFormat="1" x14ac:dyDescent="0.2">
      <c r="A123" s="129"/>
      <c r="B123" s="129"/>
      <c r="C123" s="72" t="s">
        <v>617</v>
      </c>
      <c r="D123" s="48"/>
      <c r="E123" s="49"/>
      <c r="F123" s="49"/>
      <c r="G123" s="49"/>
      <c r="H123" s="49"/>
      <c r="I123" s="50"/>
      <c r="J123" s="51" t="s">
        <v>171</v>
      </c>
      <c r="K123" s="17" t="s">
        <v>166</v>
      </c>
      <c r="L123" s="52"/>
      <c r="N123" s="33"/>
      <c r="S123" s="46"/>
      <c r="AB123" s="32" t="str">
        <f t="shared" si="23"/>
        <v>N-ADV-133-H-C/2</v>
      </c>
      <c r="AC123" s="33" t="str">
        <f t="shared" si="21"/>
        <v>IOO</v>
      </c>
    </row>
    <row r="124" spans="1:29" s="32" customFormat="1" x14ac:dyDescent="0.2">
      <c r="A124" s="129"/>
      <c r="B124" s="129"/>
      <c r="C124" s="72" t="s">
        <v>618</v>
      </c>
      <c r="D124" s="48"/>
      <c r="E124" s="49"/>
      <c r="F124" s="49"/>
      <c r="G124" s="49"/>
      <c r="H124" s="49"/>
      <c r="I124" s="50"/>
      <c r="J124" s="51"/>
      <c r="K124" s="17"/>
      <c r="L124" s="52"/>
      <c r="N124" s="33"/>
      <c r="S124" s="46"/>
      <c r="AB124" s="32" t="str">
        <f>AB121</f>
        <v>N-ADV-133-H-C/2</v>
      </c>
      <c r="AC124" s="33" t="str">
        <f t="shared" si="21"/>
        <v>IOX</v>
      </c>
    </row>
    <row r="125" spans="1:29" s="32" customFormat="1" x14ac:dyDescent="0.2">
      <c r="A125" s="129"/>
      <c r="B125" s="129"/>
      <c r="C125" s="72" t="s">
        <v>619</v>
      </c>
      <c r="D125" s="48"/>
      <c r="E125" s="49"/>
      <c r="F125" s="49"/>
      <c r="G125" s="49"/>
      <c r="H125" s="49"/>
      <c r="I125" s="50"/>
      <c r="J125" s="51"/>
      <c r="K125" s="17"/>
      <c r="L125" s="52"/>
      <c r="N125" s="33"/>
      <c r="S125" s="46"/>
      <c r="AB125" s="32" t="str">
        <f t="shared" si="23"/>
        <v>N-ADV-133-H-C/2</v>
      </c>
      <c r="AC125" s="33" t="str">
        <f t="shared" si="21"/>
        <v>IOX</v>
      </c>
    </row>
    <row r="126" spans="1:29" s="32" customFormat="1" x14ac:dyDescent="0.2">
      <c r="A126" s="130"/>
      <c r="B126" s="130"/>
      <c r="C126" s="73" t="s">
        <v>620</v>
      </c>
      <c r="D126" s="54"/>
      <c r="E126" s="55"/>
      <c r="F126" s="55"/>
      <c r="G126" s="55"/>
      <c r="H126" s="55"/>
      <c r="I126" s="56"/>
      <c r="J126" s="66"/>
      <c r="K126" s="16"/>
      <c r="L126" s="58"/>
      <c r="N126" s="33"/>
      <c r="S126" s="46"/>
      <c r="AB126" s="32" t="str">
        <f t="shared" si="23"/>
        <v>N-ADV-133-H-C/2</v>
      </c>
      <c r="AC126" s="33" t="str">
        <f t="shared" si="21"/>
        <v>IOX</v>
      </c>
    </row>
    <row r="127" spans="1:29" s="32" customFormat="1" x14ac:dyDescent="0.2">
      <c r="J127" s="67" t="s">
        <v>599</v>
      </c>
      <c r="N127" s="33"/>
      <c r="S127" s="46" t="str">
        <f t="shared" ref="S127" si="24">IF(D127="Typ signálu","Označení signálu",IF(COUNTIF(J127,"G61*"),CONCATENATE(MID(J127,2,2),".",MID(J127,5,FIND("/",J127)-FIND("-",J127)-1),".MAR.",MID(J127,5,FIND("/",J127)-FIND("-",J127)-1),MID(J127,FIND("/",J127),20)),IF(COUNTIF(J127,"G62*"),CONCATENATE(MID(J127,2,2),".",MID(J127,5,FIND("/",J127)-FIND("-",J127)-1),".MAR.",MID(J127,5,FIND("/",J127)-FIND("-",J127)-1),MID(J127,FIND("/",J127),20)),"")))</f>
        <v/>
      </c>
      <c r="AC127" s="33"/>
    </row>
    <row r="128" spans="1:29" s="32" customFormat="1" ht="12.75" customHeight="1" x14ac:dyDescent="0.2">
      <c r="A128" s="131" t="s">
        <v>15</v>
      </c>
      <c r="B128" s="133" t="s">
        <v>4</v>
      </c>
      <c r="C128" s="135" t="s">
        <v>666</v>
      </c>
      <c r="D128" s="137" t="s">
        <v>8</v>
      </c>
      <c r="E128" s="138"/>
      <c r="F128" s="138"/>
      <c r="G128" s="138"/>
      <c r="H128" s="138"/>
      <c r="I128" s="138"/>
      <c r="J128" s="31" t="s">
        <v>0</v>
      </c>
      <c r="K128" s="139" t="s">
        <v>2</v>
      </c>
      <c r="L128" s="139" t="s">
        <v>1</v>
      </c>
      <c r="N128" s="33"/>
      <c r="S128" s="46"/>
      <c r="AB128" s="34" t="str">
        <f>A130</f>
        <v>N-ADV-133-H-C/2</v>
      </c>
      <c r="AC128" s="33" t="str">
        <f t="shared" ref="AC128:AC145" si="25">CONCATENATE(MID(C128,1,2),IF(K128&lt;&gt;0,"O","X"))</f>
        <v>PUO</v>
      </c>
    </row>
    <row r="129" spans="1:29" s="32" customFormat="1" ht="27" customHeight="1" x14ac:dyDescent="0.2">
      <c r="A129" s="132"/>
      <c r="B129" s="134"/>
      <c r="C129" s="136"/>
      <c r="D129" s="68" t="s">
        <v>6</v>
      </c>
      <c r="E129" s="69" t="s">
        <v>5</v>
      </c>
      <c r="F129" s="69" t="s">
        <v>7</v>
      </c>
      <c r="G129" s="69" t="s">
        <v>601</v>
      </c>
      <c r="H129" s="68" t="s">
        <v>602</v>
      </c>
      <c r="I129" s="70" t="s">
        <v>603</v>
      </c>
      <c r="J129" s="38" t="s">
        <v>599</v>
      </c>
      <c r="K129" s="140"/>
      <c r="L129" s="140"/>
      <c r="N129" s="33"/>
      <c r="S129" s="46" t="str">
        <f t="shared" ref="S129" si="26">IF(D129="Typ signálu","Označení signálu",IF(COUNTIF(J129,"G61*"),CONCATENATE(MID(J129,2,2),".",MID(J129,5,FIND("/",J129)-FIND("-",J129)-1),".MAR.",MID(J129,5,FIND("/",J129)-FIND("-",J129)-1),MID(J129,FIND("/",J129),20)),IF(COUNTIF(J129,"G62*"),CONCATENATE(MID(J129,2,2),".",MID(J129,5,FIND("/",J129)-FIND("-",J129)-1),".MAR.",MID(J129,5,FIND("/",J129)-FIND("-",J129)-1),MID(J129,FIND("/",J129),20)),"")))</f>
        <v/>
      </c>
      <c r="AB129" s="32" t="str">
        <f t="shared" ref="AB129:AB145" si="27">AB128</f>
        <v>N-ADV-133-H-C/2</v>
      </c>
      <c r="AC129" s="33" t="str">
        <f t="shared" si="25"/>
        <v>X</v>
      </c>
    </row>
    <row r="130" spans="1:29" s="32" customFormat="1" ht="12.75" customHeight="1" x14ac:dyDescent="0.2">
      <c r="A130" s="128" t="s">
        <v>659</v>
      </c>
      <c r="B130" s="128" t="s">
        <v>667</v>
      </c>
      <c r="C130" s="71" t="s">
        <v>605</v>
      </c>
      <c r="D130" s="40"/>
      <c r="E130" s="41"/>
      <c r="F130" s="41"/>
      <c r="G130" s="41"/>
      <c r="H130" s="41"/>
      <c r="I130" s="42"/>
      <c r="J130" s="43" t="s">
        <v>173</v>
      </c>
      <c r="K130" s="44" t="s">
        <v>172</v>
      </c>
      <c r="L130" s="45"/>
      <c r="N130" s="33"/>
      <c r="S130" s="46"/>
      <c r="AB130" s="32" t="str">
        <f t="shared" si="27"/>
        <v>N-ADV-133-H-C/2</v>
      </c>
      <c r="AC130" s="33" t="str">
        <f t="shared" si="25"/>
        <v>IOO</v>
      </c>
    </row>
    <row r="131" spans="1:29" s="32" customFormat="1" x14ac:dyDescent="0.2">
      <c r="A131" s="129"/>
      <c r="B131" s="129"/>
      <c r="C131" s="72" t="s">
        <v>606</v>
      </c>
      <c r="D131" s="48"/>
      <c r="E131" s="49"/>
      <c r="F131" s="49"/>
      <c r="G131" s="49"/>
      <c r="H131" s="49"/>
      <c r="I131" s="50"/>
      <c r="J131" s="51" t="s">
        <v>174</v>
      </c>
      <c r="K131" s="17" t="s">
        <v>176</v>
      </c>
      <c r="L131" s="52"/>
      <c r="N131" s="33"/>
      <c r="S131" s="46"/>
      <c r="AB131" s="32" t="str">
        <f t="shared" si="27"/>
        <v>N-ADV-133-H-C/2</v>
      </c>
      <c r="AC131" s="33" t="str">
        <f t="shared" si="25"/>
        <v>IOO</v>
      </c>
    </row>
    <row r="132" spans="1:29" s="32" customFormat="1" x14ac:dyDescent="0.2">
      <c r="A132" s="129"/>
      <c r="B132" s="129"/>
      <c r="C132" s="72" t="s">
        <v>607</v>
      </c>
      <c r="D132" s="48"/>
      <c r="E132" s="49"/>
      <c r="F132" s="49"/>
      <c r="G132" s="49"/>
      <c r="H132" s="49"/>
      <c r="I132" s="50"/>
      <c r="J132" s="51" t="s">
        <v>59</v>
      </c>
      <c r="K132" s="17" t="s">
        <v>177</v>
      </c>
      <c r="L132" s="52"/>
      <c r="N132" s="33"/>
      <c r="S132" s="46"/>
      <c r="AB132" s="32" t="str">
        <f t="shared" si="27"/>
        <v>N-ADV-133-H-C/2</v>
      </c>
      <c r="AC132" s="33" t="str">
        <f t="shared" si="25"/>
        <v>IOO</v>
      </c>
    </row>
    <row r="133" spans="1:29" s="32" customFormat="1" x14ac:dyDescent="0.2">
      <c r="A133" s="129"/>
      <c r="B133" s="129"/>
      <c r="C133" s="72" t="s">
        <v>608</v>
      </c>
      <c r="D133" s="48"/>
      <c r="E133" s="49"/>
      <c r="F133" s="49"/>
      <c r="G133" s="49"/>
      <c r="H133" s="49"/>
      <c r="I133" s="50"/>
      <c r="J133" s="51" t="s">
        <v>60</v>
      </c>
      <c r="K133" s="17" t="s">
        <v>178</v>
      </c>
      <c r="L133" s="52"/>
      <c r="N133" s="33"/>
      <c r="S133" s="46"/>
      <c r="AB133" s="32" t="str">
        <f t="shared" si="27"/>
        <v>N-ADV-133-H-C/2</v>
      </c>
      <c r="AC133" s="33" t="str">
        <f t="shared" si="25"/>
        <v>IOO</v>
      </c>
    </row>
    <row r="134" spans="1:29" s="32" customFormat="1" x14ac:dyDescent="0.2">
      <c r="A134" s="129"/>
      <c r="B134" s="129"/>
      <c r="C134" s="72" t="s">
        <v>609</v>
      </c>
      <c r="D134" s="48"/>
      <c r="E134" s="49"/>
      <c r="F134" s="49"/>
      <c r="G134" s="49"/>
      <c r="H134" s="49"/>
      <c r="I134" s="50"/>
      <c r="J134" s="51" t="s">
        <v>175</v>
      </c>
      <c r="K134" s="17" t="s">
        <v>179</v>
      </c>
      <c r="L134" s="52"/>
      <c r="N134" s="33"/>
      <c r="S134" s="46"/>
      <c r="AB134" s="32" t="str">
        <f t="shared" si="27"/>
        <v>N-ADV-133-H-C/2</v>
      </c>
      <c r="AC134" s="33" t="str">
        <f t="shared" si="25"/>
        <v>IOO</v>
      </c>
    </row>
    <row r="135" spans="1:29" s="32" customFormat="1" x14ac:dyDescent="0.2">
      <c r="A135" s="129"/>
      <c r="B135" s="129"/>
      <c r="C135" s="72" t="s">
        <v>610</v>
      </c>
      <c r="D135" s="48"/>
      <c r="E135" s="49"/>
      <c r="F135" s="49"/>
      <c r="G135" s="49"/>
      <c r="H135" s="49"/>
      <c r="I135" s="50"/>
      <c r="J135" s="51" t="s">
        <v>61</v>
      </c>
      <c r="K135" s="17" t="s">
        <v>180</v>
      </c>
      <c r="L135" s="52"/>
      <c r="N135" s="33"/>
      <c r="S135" s="46"/>
      <c r="AB135" s="32" t="str">
        <f t="shared" si="27"/>
        <v>N-ADV-133-H-C/2</v>
      </c>
      <c r="AC135" s="33" t="str">
        <f t="shared" si="25"/>
        <v>IOO</v>
      </c>
    </row>
    <row r="136" spans="1:29" s="32" customFormat="1" x14ac:dyDescent="0.2">
      <c r="A136" s="129"/>
      <c r="B136" s="129"/>
      <c r="C136" s="72" t="s">
        <v>611</v>
      </c>
      <c r="D136" s="48"/>
      <c r="E136" s="49"/>
      <c r="F136" s="49"/>
      <c r="G136" s="49"/>
      <c r="H136" s="49"/>
      <c r="I136" s="50"/>
      <c r="J136" s="51" t="s">
        <v>62</v>
      </c>
      <c r="K136" s="17" t="s">
        <v>181</v>
      </c>
      <c r="L136" s="52"/>
      <c r="N136" s="33"/>
      <c r="S136" s="46"/>
      <c r="AB136" s="32" t="str">
        <f t="shared" si="27"/>
        <v>N-ADV-133-H-C/2</v>
      </c>
      <c r="AC136" s="33" t="str">
        <f t="shared" si="25"/>
        <v>IOO</v>
      </c>
    </row>
    <row r="137" spans="1:29" s="32" customFormat="1" x14ac:dyDescent="0.2">
      <c r="A137" s="129"/>
      <c r="B137" s="129"/>
      <c r="C137" s="73" t="s">
        <v>612</v>
      </c>
      <c r="D137" s="54"/>
      <c r="E137" s="55"/>
      <c r="F137" s="55"/>
      <c r="G137" s="55"/>
      <c r="H137" s="55"/>
      <c r="I137" s="56"/>
      <c r="J137" s="57" t="s">
        <v>63</v>
      </c>
      <c r="K137" s="18" t="s">
        <v>182</v>
      </c>
      <c r="L137" s="58"/>
      <c r="N137" s="33"/>
      <c r="S137" s="46"/>
      <c r="AB137" s="32" t="str">
        <f>AB130</f>
        <v>N-ADV-133-H-C/2</v>
      </c>
      <c r="AC137" s="33" t="str">
        <f t="shared" si="25"/>
        <v>IOO</v>
      </c>
    </row>
    <row r="138" spans="1:29" s="32" customFormat="1" x14ac:dyDescent="0.2">
      <c r="A138" s="129"/>
      <c r="B138" s="129"/>
      <c r="C138" s="74" t="s">
        <v>613</v>
      </c>
      <c r="D138" s="60"/>
      <c r="E138" s="61"/>
      <c r="F138" s="61"/>
      <c r="G138" s="61"/>
      <c r="H138" s="61"/>
      <c r="I138" s="62"/>
      <c r="J138" s="63" t="s">
        <v>64</v>
      </c>
      <c r="K138" s="64" t="s">
        <v>188</v>
      </c>
      <c r="L138" s="65"/>
      <c r="N138" s="33"/>
      <c r="S138" s="46"/>
      <c r="AB138" s="32" t="str">
        <f t="shared" si="27"/>
        <v>N-ADV-133-H-C/2</v>
      </c>
      <c r="AC138" s="33" t="str">
        <f t="shared" si="25"/>
        <v>IOO</v>
      </c>
    </row>
    <row r="139" spans="1:29" s="32" customFormat="1" x14ac:dyDescent="0.2">
      <c r="A139" s="129"/>
      <c r="B139" s="129"/>
      <c r="C139" s="72" t="s">
        <v>614</v>
      </c>
      <c r="D139" s="48"/>
      <c r="E139" s="49"/>
      <c r="F139" s="49"/>
      <c r="G139" s="49"/>
      <c r="H139" s="49"/>
      <c r="I139" s="50"/>
      <c r="J139" s="51" t="s">
        <v>183</v>
      </c>
      <c r="K139" s="17" t="s">
        <v>189</v>
      </c>
      <c r="L139" s="52"/>
      <c r="N139" s="33"/>
      <c r="S139" s="46"/>
      <c r="AB139" s="32" t="str">
        <f t="shared" si="27"/>
        <v>N-ADV-133-H-C/2</v>
      </c>
      <c r="AC139" s="33" t="str">
        <f t="shared" si="25"/>
        <v>IOO</v>
      </c>
    </row>
    <row r="140" spans="1:29" s="32" customFormat="1" x14ac:dyDescent="0.2">
      <c r="A140" s="129"/>
      <c r="B140" s="129"/>
      <c r="C140" s="72" t="s">
        <v>615</v>
      </c>
      <c r="D140" s="48"/>
      <c r="E140" s="49"/>
      <c r="F140" s="49"/>
      <c r="G140" s="49"/>
      <c r="H140" s="49"/>
      <c r="I140" s="50"/>
      <c r="J140" s="51" t="s">
        <v>184</v>
      </c>
      <c r="K140" s="17" t="s">
        <v>190</v>
      </c>
      <c r="L140" s="52"/>
      <c r="N140" s="33"/>
      <c r="S140" s="46"/>
      <c r="AB140" s="32" t="str">
        <f t="shared" si="27"/>
        <v>N-ADV-133-H-C/2</v>
      </c>
      <c r="AC140" s="33" t="str">
        <f t="shared" si="25"/>
        <v>IOO</v>
      </c>
    </row>
    <row r="141" spans="1:29" s="32" customFormat="1" x14ac:dyDescent="0.2">
      <c r="A141" s="129"/>
      <c r="B141" s="129"/>
      <c r="C141" s="72" t="s">
        <v>616</v>
      </c>
      <c r="D141" s="48"/>
      <c r="E141" s="49"/>
      <c r="F141" s="49"/>
      <c r="G141" s="49"/>
      <c r="H141" s="49"/>
      <c r="I141" s="50"/>
      <c r="J141" s="51" t="s">
        <v>185</v>
      </c>
      <c r="K141" s="17" t="s">
        <v>191</v>
      </c>
      <c r="L141" s="52"/>
      <c r="N141" s="33"/>
      <c r="S141" s="46"/>
      <c r="AB141" s="32" t="str">
        <f>AB138</f>
        <v>N-ADV-133-H-C/2</v>
      </c>
      <c r="AC141" s="33" t="str">
        <f t="shared" si="25"/>
        <v>IOO</v>
      </c>
    </row>
    <row r="142" spans="1:29" s="32" customFormat="1" x14ac:dyDescent="0.2">
      <c r="A142" s="129"/>
      <c r="B142" s="129"/>
      <c r="C142" s="72" t="s">
        <v>617</v>
      </c>
      <c r="D142" s="48"/>
      <c r="E142" s="49"/>
      <c r="F142" s="49"/>
      <c r="G142" s="49"/>
      <c r="H142" s="49"/>
      <c r="I142" s="50"/>
      <c r="J142" s="51" t="s">
        <v>186</v>
      </c>
      <c r="K142" s="17" t="s">
        <v>192</v>
      </c>
      <c r="L142" s="52"/>
      <c r="N142" s="33"/>
      <c r="S142" s="46"/>
      <c r="AB142" s="32" t="str">
        <f t="shared" si="27"/>
        <v>N-ADV-133-H-C/2</v>
      </c>
      <c r="AC142" s="33" t="str">
        <f t="shared" si="25"/>
        <v>IOO</v>
      </c>
    </row>
    <row r="143" spans="1:29" s="32" customFormat="1" x14ac:dyDescent="0.2">
      <c r="A143" s="129"/>
      <c r="B143" s="129"/>
      <c r="C143" s="72" t="s">
        <v>618</v>
      </c>
      <c r="D143" s="48"/>
      <c r="E143" s="49"/>
      <c r="F143" s="49"/>
      <c r="G143" s="49"/>
      <c r="H143" s="49"/>
      <c r="I143" s="50"/>
      <c r="J143" s="51" t="s">
        <v>698</v>
      </c>
      <c r="K143" s="17" t="s">
        <v>700</v>
      </c>
      <c r="L143" s="52"/>
      <c r="N143" s="33"/>
      <c r="S143" s="46"/>
      <c r="AB143" s="32" t="str">
        <f>AB140</f>
        <v>N-ADV-133-H-C/2</v>
      </c>
      <c r="AC143" s="33" t="str">
        <f t="shared" si="25"/>
        <v>IOO</v>
      </c>
    </row>
    <row r="144" spans="1:29" s="32" customFormat="1" x14ac:dyDescent="0.2">
      <c r="A144" s="129"/>
      <c r="B144" s="129"/>
      <c r="C144" s="72" t="s">
        <v>619</v>
      </c>
      <c r="D144" s="48"/>
      <c r="E144" s="49"/>
      <c r="F144" s="49"/>
      <c r="G144" s="49"/>
      <c r="H144" s="49"/>
      <c r="I144" s="50"/>
      <c r="J144" s="51" t="s">
        <v>699</v>
      </c>
      <c r="K144" s="17" t="s">
        <v>701</v>
      </c>
      <c r="L144" s="52"/>
      <c r="N144" s="33"/>
      <c r="S144" s="46"/>
      <c r="AB144" s="32" t="str">
        <f t="shared" si="27"/>
        <v>N-ADV-133-H-C/2</v>
      </c>
      <c r="AC144" s="33" t="str">
        <f t="shared" si="25"/>
        <v>IOO</v>
      </c>
    </row>
    <row r="145" spans="1:29" s="32" customFormat="1" x14ac:dyDescent="0.2">
      <c r="A145" s="130"/>
      <c r="B145" s="130"/>
      <c r="C145" s="73" t="s">
        <v>620</v>
      </c>
      <c r="D145" s="54"/>
      <c r="E145" s="55"/>
      <c r="F145" s="55"/>
      <c r="G145" s="55"/>
      <c r="H145" s="55"/>
      <c r="I145" s="56"/>
      <c r="J145" s="66" t="s">
        <v>187</v>
      </c>
      <c r="K145" s="16" t="s">
        <v>193</v>
      </c>
      <c r="L145" s="58"/>
      <c r="N145" s="33"/>
      <c r="S145" s="46"/>
      <c r="AB145" s="32" t="str">
        <f t="shared" si="27"/>
        <v>N-ADV-133-H-C/2</v>
      </c>
      <c r="AC145" s="33" t="str">
        <f t="shared" si="25"/>
        <v>IOO</v>
      </c>
    </row>
    <row r="146" spans="1:29" s="32" customFormat="1" x14ac:dyDescent="0.2">
      <c r="J146" s="67" t="s">
        <v>599</v>
      </c>
      <c r="N146" s="33"/>
      <c r="S146" s="46" t="str">
        <f t="shared" ref="S146" si="28">IF(D146="Typ signálu","Označení signálu",IF(COUNTIF(J146,"G61*"),CONCATENATE(MID(J146,2,2),".",MID(J146,5,FIND("/",J146)-FIND("-",J146)-1),".MAR.",MID(J146,5,FIND("/",J146)-FIND("-",J146)-1),MID(J146,FIND("/",J146),20)),IF(COUNTIF(J146,"G62*"),CONCATENATE(MID(J146,2,2),".",MID(J146,5,FIND("/",J146)-FIND("-",J146)-1),".MAR.",MID(J146,5,FIND("/",J146)-FIND("-",J146)-1),MID(J146,FIND("/",J146),20)),"")))</f>
        <v/>
      </c>
      <c r="AC146" s="33"/>
    </row>
    <row r="147" spans="1:29" s="32" customFormat="1" ht="12.75" customHeight="1" x14ac:dyDescent="0.2">
      <c r="A147" s="131" t="s">
        <v>15</v>
      </c>
      <c r="B147" s="133" t="s">
        <v>4</v>
      </c>
      <c r="C147" s="135" t="s">
        <v>668</v>
      </c>
      <c r="D147" s="137" t="s">
        <v>8</v>
      </c>
      <c r="E147" s="138"/>
      <c r="F147" s="138"/>
      <c r="G147" s="138"/>
      <c r="H147" s="138"/>
      <c r="I147" s="138"/>
      <c r="J147" s="31" t="s">
        <v>0</v>
      </c>
      <c r="K147" s="139" t="s">
        <v>2</v>
      </c>
      <c r="L147" s="139" t="s">
        <v>1</v>
      </c>
      <c r="N147" s="33"/>
      <c r="S147" s="46"/>
      <c r="AB147" s="34" t="str">
        <f>A149</f>
        <v>N-ADV-133-H-C/2</v>
      </c>
      <c r="AC147" s="33" t="str">
        <f t="shared" ref="AC147:AC164" si="29">CONCATENATE(MID(C147,1,2),IF(K147&lt;&gt;0,"O","X"))</f>
        <v>PUO</v>
      </c>
    </row>
    <row r="148" spans="1:29" s="32" customFormat="1" ht="27" customHeight="1" x14ac:dyDescent="0.2">
      <c r="A148" s="132"/>
      <c r="B148" s="134"/>
      <c r="C148" s="136"/>
      <c r="D148" s="68" t="s">
        <v>6</v>
      </c>
      <c r="E148" s="69" t="s">
        <v>5</v>
      </c>
      <c r="F148" s="69" t="s">
        <v>7</v>
      </c>
      <c r="G148" s="69" t="s">
        <v>601</v>
      </c>
      <c r="H148" s="68" t="s">
        <v>602</v>
      </c>
      <c r="I148" s="70" t="s">
        <v>603</v>
      </c>
      <c r="J148" s="38" t="s">
        <v>599</v>
      </c>
      <c r="K148" s="140"/>
      <c r="L148" s="140"/>
      <c r="N148" s="33"/>
      <c r="S148" s="46" t="str">
        <f t="shared" ref="S148" si="30">IF(D148="Typ signálu","Označení signálu",IF(COUNTIF(J148,"G61*"),CONCATENATE(MID(J148,2,2),".",MID(J148,5,FIND("/",J148)-FIND("-",J148)-1),".MAR.",MID(J148,5,FIND("/",J148)-FIND("-",J148)-1),MID(J148,FIND("/",J148),20)),IF(COUNTIF(J148,"G62*"),CONCATENATE(MID(J148,2,2),".",MID(J148,5,FIND("/",J148)-FIND("-",J148)-1),".MAR.",MID(J148,5,FIND("/",J148)-FIND("-",J148)-1),MID(J148,FIND("/",J148),20)),"")))</f>
        <v/>
      </c>
      <c r="AB148" s="32" t="str">
        <f t="shared" ref="AB148:AB164" si="31">AB147</f>
        <v>N-ADV-133-H-C/2</v>
      </c>
      <c r="AC148" s="33" t="str">
        <f t="shared" si="29"/>
        <v>X</v>
      </c>
    </row>
    <row r="149" spans="1:29" s="32" customFormat="1" ht="12.75" customHeight="1" x14ac:dyDescent="0.2">
      <c r="A149" s="128" t="s">
        <v>659</v>
      </c>
      <c r="B149" s="128" t="s">
        <v>669</v>
      </c>
      <c r="C149" s="71" t="s">
        <v>605</v>
      </c>
      <c r="D149" s="40"/>
      <c r="E149" s="41"/>
      <c r="F149" s="41"/>
      <c r="G149" s="41"/>
      <c r="H149" s="41"/>
      <c r="I149" s="42"/>
      <c r="J149" s="43" t="s">
        <v>194</v>
      </c>
      <c r="K149" s="44" t="s">
        <v>202</v>
      </c>
      <c r="L149" s="45"/>
      <c r="N149" s="33"/>
      <c r="S149" s="46"/>
      <c r="AB149" s="32" t="str">
        <f t="shared" si="31"/>
        <v>N-ADV-133-H-C/2</v>
      </c>
      <c r="AC149" s="33" t="str">
        <f t="shared" si="29"/>
        <v>IOO</v>
      </c>
    </row>
    <row r="150" spans="1:29" s="32" customFormat="1" x14ac:dyDescent="0.2">
      <c r="A150" s="129"/>
      <c r="B150" s="129"/>
      <c r="C150" s="72" t="s">
        <v>606</v>
      </c>
      <c r="D150" s="48"/>
      <c r="E150" s="49"/>
      <c r="F150" s="49"/>
      <c r="G150" s="49"/>
      <c r="H150" s="49"/>
      <c r="I150" s="50"/>
      <c r="J150" s="51" t="s">
        <v>195</v>
      </c>
      <c r="K150" s="17" t="s">
        <v>203</v>
      </c>
      <c r="L150" s="52"/>
      <c r="N150" s="33"/>
      <c r="S150" s="46"/>
      <c r="AB150" s="32" t="str">
        <f t="shared" si="31"/>
        <v>N-ADV-133-H-C/2</v>
      </c>
      <c r="AC150" s="33" t="str">
        <f t="shared" si="29"/>
        <v>IOO</v>
      </c>
    </row>
    <row r="151" spans="1:29" s="32" customFormat="1" x14ac:dyDescent="0.2">
      <c r="A151" s="129"/>
      <c r="B151" s="129"/>
      <c r="C151" s="72" t="s">
        <v>607</v>
      </c>
      <c r="D151" s="48"/>
      <c r="E151" s="49"/>
      <c r="F151" s="49"/>
      <c r="G151" s="49"/>
      <c r="H151" s="49"/>
      <c r="I151" s="50"/>
      <c r="J151" s="51" t="s">
        <v>53</v>
      </c>
      <c r="K151" s="17" t="s">
        <v>204</v>
      </c>
      <c r="L151" s="52"/>
      <c r="N151" s="33"/>
      <c r="S151" s="46"/>
      <c r="AB151" s="32" t="str">
        <f t="shared" si="31"/>
        <v>N-ADV-133-H-C/2</v>
      </c>
      <c r="AC151" s="33" t="str">
        <f t="shared" si="29"/>
        <v>IOO</v>
      </c>
    </row>
    <row r="152" spans="1:29" s="32" customFormat="1" x14ac:dyDescent="0.2">
      <c r="A152" s="129"/>
      <c r="B152" s="129"/>
      <c r="C152" s="72" t="s">
        <v>608</v>
      </c>
      <c r="D152" s="48"/>
      <c r="E152" s="49"/>
      <c r="F152" s="49"/>
      <c r="G152" s="49"/>
      <c r="H152" s="49"/>
      <c r="I152" s="50"/>
      <c r="J152" s="51" t="s">
        <v>54</v>
      </c>
      <c r="K152" s="17" t="s">
        <v>205</v>
      </c>
      <c r="L152" s="52"/>
      <c r="N152" s="33"/>
      <c r="S152" s="46"/>
      <c r="AB152" s="32" t="str">
        <f t="shared" si="31"/>
        <v>N-ADV-133-H-C/2</v>
      </c>
      <c r="AC152" s="33" t="str">
        <f t="shared" si="29"/>
        <v>IOO</v>
      </c>
    </row>
    <row r="153" spans="1:29" s="32" customFormat="1" x14ac:dyDescent="0.2">
      <c r="A153" s="129"/>
      <c r="B153" s="129"/>
      <c r="C153" s="72" t="s">
        <v>609</v>
      </c>
      <c r="D153" s="48"/>
      <c r="E153" s="49"/>
      <c r="F153" s="49"/>
      <c r="G153" s="49"/>
      <c r="H153" s="49"/>
      <c r="I153" s="50"/>
      <c r="J153" s="51" t="s">
        <v>196</v>
      </c>
      <c r="K153" s="17" t="s">
        <v>206</v>
      </c>
      <c r="L153" s="52"/>
      <c r="N153" s="33"/>
      <c r="S153" s="46"/>
      <c r="AB153" s="32" t="str">
        <f t="shared" si="31"/>
        <v>N-ADV-133-H-C/2</v>
      </c>
      <c r="AC153" s="33" t="str">
        <f t="shared" si="29"/>
        <v>IOO</v>
      </c>
    </row>
    <row r="154" spans="1:29" s="32" customFormat="1" x14ac:dyDescent="0.2">
      <c r="A154" s="129"/>
      <c r="B154" s="129"/>
      <c r="C154" s="72" t="s">
        <v>610</v>
      </c>
      <c r="D154" s="48"/>
      <c r="E154" s="49"/>
      <c r="F154" s="49"/>
      <c r="G154" s="49"/>
      <c r="H154" s="49"/>
      <c r="I154" s="50"/>
      <c r="J154" s="51" t="s">
        <v>55</v>
      </c>
      <c r="K154" s="17" t="s">
        <v>207</v>
      </c>
      <c r="L154" s="52"/>
      <c r="N154" s="33"/>
      <c r="S154" s="46"/>
      <c r="AB154" s="32" t="str">
        <f t="shared" si="31"/>
        <v>N-ADV-133-H-C/2</v>
      </c>
      <c r="AC154" s="33" t="str">
        <f t="shared" si="29"/>
        <v>IOO</v>
      </c>
    </row>
    <row r="155" spans="1:29" s="32" customFormat="1" x14ac:dyDescent="0.2">
      <c r="A155" s="129"/>
      <c r="B155" s="129"/>
      <c r="C155" s="72" t="s">
        <v>611</v>
      </c>
      <c r="D155" s="48"/>
      <c r="E155" s="49"/>
      <c r="F155" s="49"/>
      <c r="G155" s="49"/>
      <c r="H155" s="49"/>
      <c r="I155" s="50"/>
      <c r="J155" s="51" t="s">
        <v>56</v>
      </c>
      <c r="K155" s="17" t="s">
        <v>208</v>
      </c>
      <c r="L155" s="52"/>
      <c r="N155" s="33"/>
      <c r="S155" s="46"/>
      <c r="AB155" s="32" t="str">
        <f t="shared" si="31"/>
        <v>N-ADV-133-H-C/2</v>
      </c>
      <c r="AC155" s="33" t="str">
        <f t="shared" si="29"/>
        <v>IOO</v>
      </c>
    </row>
    <row r="156" spans="1:29" s="32" customFormat="1" x14ac:dyDescent="0.2">
      <c r="A156" s="129"/>
      <c r="B156" s="129"/>
      <c r="C156" s="73" t="s">
        <v>612</v>
      </c>
      <c r="D156" s="54"/>
      <c r="E156" s="55"/>
      <c r="F156" s="55"/>
      <c r="G156" s="55"/>
      <c r="H156" s="55"/>
      <c r="I156" s="56"/>
      <c r="J156" s="57" t="s">
        <v>57</v>
      </c>
      <c r="K156" s="18" t="s">
        <v>209</v>
      </c>
      <c r="L156" s="58"/>
      <c r="N156" s="33"/>
      <c r="S156" s="46"/>
      <c r="AB156" s="32" t="str">
        <f>AB149</f>
        <v>N-ADV-133-H-C/2</v>
      </c>
      <c r="AC156" s="33" t="str">
        <f t="shared" si="29"/>
        <v>IOO</v>
      </c>
    </row>
    <row r="157" spans="1:29" s="32" customFormat="1" x14ac:dyDescent="0.2">
      <c r="A157" s="129"/>
      <c r="B157" s="129"/>
      <c r="C157" s="74" t="s">
        <v>613</v>
      </c>
      <c r="D157" s="60"/>
      <c r="E157" s="61"/>
      <c r="F157" s="61"/>
      <c r="G157" s="61"/>
      <c r="H157" s="61"/>
      <c r="I157" s="62"/>
      <c r="J157" s="63" t="s">
        <v>58</v>
      </c>
      <c r="K157" s="64" t="s">
        <v>210</v>
      </c>
      <c r="L157" s="65"/>
      <c r="N157" s="33"/>
      <c r="S157" s="46"/>
      <c r="AB157" s="32" t="str">
        <f t="shared" si="31"/>
        <v>N-ADV-133-H-C/2</v>
      </c>
      <c r="AC157" s="33" t="str">
        <f t="shared" si="29"/>
        <v>IOO</v>
      </c>
    </row>
    <row r="158" spans="1:29" s="32" customFormat="1" x14ac:dyDescent="0.2">
      <c r="A158" s="129"/>
      <c r="B158" s="129"/>
      <c r="C158" s="72" t="s">
        <v>614</v>
      </c>
      <c r="D158" s="48"/>
      <c r="E158" s="49"/>
      <c r="F158" s="49"/>
      <c r="G158" s="49"/>
      <c r="H158" s="49"/>
      <c r="I158" s="50"/>
      <c r="J158" s="51" t="s">
        <v>197</v>
      </c>
      <c r="K158" s="17" t="s">
        <v>211</v>
      </c>
      <c r="L158" s="52"/>
      <c r="N158" s="33"/>
      <c r="S158" s="46"/>
      <c r="AB158" s="32" t="str">
        <f t="shared" si="31"/>
        <v>N-ADV-133-H-C/2</v>
      </c>
      <c r="AC158" s="33" t="str">
        <f t="shared" si="29"/>
        <v>IOO</v>
      </c>
    </row>
    <row r="159" spans="1:29" s="32" customFormat="1" x14ac:dyDescent="0.2">
      <c r="A159" s="129"/>
      <c r="B159" s="129"/>
      <c r="C159" s="72" t="s">
        <v>615</v>
      </c>
      <c r="D159" s="48"/>
      <c r="E159" s="49"/>
      <c r="F159" s="49"/>
      <c r="G159" s="49"/>
      <c r="H159" s="49"/>
      <c r="I159" s="50"/>
      <c r="J159" s="51" t="s">
        <v>198</v>
      </c>
      <c r="K159" s="17" t="s">
        <v>212</v>
      </c>
      <c r="L159" s="52"/>
      <c r="N159" s="33"/>
      <c r="S159" s="46"/>
      <c r="AB159" s="32" t="str">
        <f t="shared" si="31"/>
        <v>N-ADV-133-H-C/2</v>
      </c>
      <c r="AC159" s="33" t="str">
        <f t="shared" si="29"/>
        <v>IOO</v>
      </c>
    </row>
    <row r="160" spans="1:29" s="32" customFormat="1" x14ac:dyDescent="0.2">
      <c r="A160" s="129"/>
      <c r="B160" s="129"/>
      <c r="C160" s="72" t="s">
        <v>616</v>
      </c>
      <c r="D160" s="48"/>
      <c r="E160" s="49"/>
      <c r="F160" s="49"/>
      <c r="G160" s="49"/>
      <c r="H160" s="49"/>
      <c r="I160" s="50"/>
      <c r="J160" s="51" t="s">
        <v>199</v>
      </c>
      <c r="K160" s="17" t="s">
        <v>213</v>
      </c>
      <c r="L160" s="52"/>
      <c r="N160" s="33"/>
      <c r="S160" s="46"/>
      <c r="AB160" s="32" t="str">
        <f>AB157</f>
        <v>N-ADV-133-H-C/2</v>
      </c>
      <c r="AC160" s="33" t="str">
        <f t="shared" si="29"/>
        <v>IOO</v>
      </c>
    </row>
    <row r="161" spans="1:29" s="32" customFormat="1" x14ac:dyDescent="0.2">
      <c r="A161" s="129"/>
      <c r="B161" s="129"/>
      <c r="C161" s="72" t="s">
        <v>617</v>
      </c>
      <c r="D161" s="48"/>
      <c r="E161" s="49"/>
      <c r="F161" s="49"/>
      <c r="G161" s="49"/>
      <c r="H161" s="49"/>
      <c r="I161" s="50"/>
      <c r="J161" s="51" t="s">
        <v>200</v>
      </c>
      <c r="K161" s="17" t="s">
        <v>214</v>
      </c>
      <c r="L161" s="52"/>
      <c r="N161" s="33"/>
      <c r="S161" s="46"/>
      <c r="AB161" s="32" t="str">
        <f t="shared" si="31"/>
        <v>N-ADV-133-H-C/2</v>
      </c>
      <c r="AC161" s="33" t="str">
        <f t="shared" si="29"/>
        <v>IOO</v>
      </c>
    </row>
    <row r="162" spans="1:29" s="32" customFormat="1" x14ac:dyDescent="0.2">
      <c r="A162" s="129"/>
      <c r="B162" s="129"/>
      <c r="C162" s="72" t="s">
        <v>618</v>
      </c>
      <c r="D162" s="48"/>
      <c r="E162" s="49"/>
      <c r="F162" s="49"/>
      <c r="G162" s="49"/>
      <c r="H162" s="49"/>
      <c r="I162" s="50"/>
      <c r="J162" s="51" t="s">
        <v>691</v>
      </c>
      <c r="K162" s="17" t="s">
        <v>702</v>
      </c>
      <c r="L162" s="52"/>
      <c r="N162" s="33"/>
      <c r="S162" s="46"/>
      <c r="AB162" s="32" t="str">
        <f>AB159</f>
        <v>N-ADV-133-H-C/2</v>
      </c>
      <c r="AC162" s="33" t="str">
        <f t="shared" si="29"/>
        <v>IOO</v>
      </c>
    </row>
    <row r="163" spans="1:29" s="32" customFormat="1" x14ac:dyDescent="0.2">
      <c r="A163" s="129"/>
      <c r="B163" s="129"/>
      <c r="C163" s="72" t="s">
        <v>619</v>
      </c>
      <c r="D163" s="48"/>
      <c r="E163" s="49"/>
      <c r="F163" s="49"/>
      <c r="G163" s="49"/>
      <c r="H163" s="49"/>
      <c r="I163" s="50"/>
      <c r="J163" s="51" t="s">
        <v>690</v>
      </c>
      <c r="K163" s="17" t="s">
        <v>703</v>
      </c>
      <c r="L163" s="52"/>
      <c r="N163" s="33"/>
      <c r="S163" s="46"/>
      <c r="AB163" s="32" t="str">
        <f t="shared" si="31"/>
        <v>N-ADV-133-H-C/2</v>
      </c>
      <c r="AC163" s="33" t="str">
        <f t="shared" si="29"/>
        <v>IOO</v>
      </c>
    </row>
    <row r="164" spans="1:29" s="32" customFormat="1" x14ac:dyDescent="0.2">
      <c r="A164" s="130"/>
      <c r="B164" s="130"/>
      <c r="C164" s="73" t="s">
        <v>620</v>
      </c>
      <c r="D164" s="54"/>
      <c r="E164" s="55"/>
      <c r="F164" s="55"/>
      <c r="G164" s="55"/>
      <c r="H164" s="55"/>
      <c r="I164" s="56"/>
      <c r="J164" s="66" t="s">
        <v>201</v>
      </c>
      <c r="K164" s="16" t="s">
        <v>215</v>
      </c>
      <c r="L164" s="58"/>
      <c r="N164" s="33"/>
      <c r="S164" s="46"/>
      <c r="AB164" s="32" t="str">
        <f t="shared" si="31"/>
        <v>N-ADV-133-H-C/2</v>
      </c>
      <c r="AC164" s="33" t="str">
        <f t="shared" si="29"/>
        <v>IOO</v>
      </c>
    </row>
    <row r="165" spans="1:29" s="32" customFormat="1" x14ac:dyDescent="0.2">
      <c r="J165" s="67" t="s">
        <v>599</v>
      </c>
      <c r="N165" s="33"/>
      <c r="S165" s="46" t="str">
        <f t="shared" ref="S165" si="32">IF(D165="Typ signálu","Označení signálu",IF(COUNTIF(J165,"G61*"),CONCATENATE(MID(J165,2,2),".",MID(J165,5,FIND("/",J165)-FIND("-",J165)-1),".MAR.",MID(J165,5,FIND("/",J165)-FIND("-",J165)-1),MID(J165,FIND("/",J165),20)),IF(COUNTIF(J165,"G62*"),CONCATENATE(MID(J165,2,2),".",MID(J165,5,FIND("/",J165)-FIND("-",J165)-1),".MAR.",MID(J165,5,FIND("/",J165)-FIND("-",J165)-1),MID(J165,FIND("/",J165),20)),"")))</f>
        <v/>
      </c>
      <c r="AC165" s="33"/>
    </row>
    <row r="166" spans="1:29" s="32" customFormat="1" ht="12.75" customHeight="1" x14ac:dyDescent="0.2">
      <c r="A166" s="131" t="s">
        <v>15</v>
      </c>
      <c r="B166" s="133" t="s">
        <v>4</v>
      </c>
      <c r="C166" s="135" t="s">
        <v>670</v>
      </c>
      <c r="D166" s="137" t="s">
        <v>8</v>
      </c>
      <c r="E166" s="138"/>
      <c r="F166" s="138"/>
      <c r="G166" s="138"/>
      <c r="H166" s="138"/>
      <c r="I166" s="138"/>
      <c r="J166" s="31" t="s">
        <v>0</v>
      </c>
      <c r="K166" s="139" t="s">
        <v>2</v>
      </c>
      <c r="L166" s="139" t="s">
        <v>1</v>
      </c>
      <c r="N166" s="33"/>
      <c r="S166" s="46"/>
      <c r="AB166" s="34" t="str">
        <f>A168</f>
        <v>N-ADV-133-H-C/2</v>
      </c>
      <c r="AC166" s="33" t="str">
        <f t="shared" ref="AC166:AC183" si="33">CONCATENATE(MID(C166,1,2),IF(K166&lt;&gt;0,"O","X"))</f>
        <v>PUO</v>
      </c>
    </row>
    <row r="167" spans="1:29" s="32" customFormat="1" ht="27" customHeight="1" x14ac:dyDescent="0.2">
      <c r="A167" s="132"/>
      <c r="B167" s="134"/>
      <c r="C167" s="136"/>
      <c r="D167" s="68" t="s">
        <v>6</v>
      </c>
      <c r="E167" s="69" t="s">
        <v>5</v>
      </c>
      <c r="F167" s="69" t="s">
        <v>7</v>
      </c>
      <c r="G167" s="69" t="s">
        <v>601</v>
      </c>
      <c r="H167" s="68" t="s">
        <v>602</v>
      </c>
      <c r="I167" s="70" t="s">
        <v>603</v>
      </c>
      <c r="J167" s="38" t="s">
        <v>599</v>
      </c>
      <c r="K167" s="140"/>
      <c r="L167" s="140"/>
      <c r="N167" s="33"/>
      <c r="S167" s="46" t="str">
        <f t="shared" ref="S167" si="34">IF(D167="Typ signálu","Označení signálu",IF(COUNTIF(J167,"G61*"),CONCATENATE(MID(J167,2,2),".",MID(J167,5,FIND("/",J167)-FIND("-",J167)-1),".MAR.",MID(J167,5,FIND("/",J167)-FIND("-",J167)-1),MID(J167,FIND("/",J167),20)),IF(COUNTIF(J167,"G62*"),CONCATENATE(MID(J167,2,2),".",MID(J167,5,FIND("/",J167)-FIND("-",J167)-1),".MAR.",MID(J167,5,FIND("/",J167)-FIND("-",J167)-1),MID(J167,FIND("/",J167),20)),"")))</f>
        <v/>
      </c>
      <c r="AB167" s="32" t="str">
        <f t="shared" ref="AB167:AB183" si="35">AB166</f>
        <v>N-ADV-133-H-C/2</v>
      </c>
      <c r="AC167" s="33" t="str">
        <f t="shared" si="33"/>
        <v>X</v>
      </c>
    </row>
    <row r="168" spans="1:29" s="32" customFormat="1" ht="12.75" customHeight="1" x14ac:dyDescent="0.2">
      <c r="A168" s="128" t="s">
        <v>659</v>
      </c>
      <c r="B168" s="128" t="s">
        <v>671</v>
      </c>
      <c r="C168" s="71" t="s">
        <v>605</v>
      </c>
      <c r="D168" s="40"/>
      <c r="E168" s="41"/>
      <c r="F168" s="41"/>
      <c r="G168" s="41"/>
      <c r="H168" s="41"/>
      <c r="I168" s="42"/>
      <c r="J168" s="43" t="s">
        <v>367</v>
      </c>
      <c r="K168" s="44" t="s">
        <v>368</v>
      </c>
      <c r="L168" s="45"/>
      <c r="N168" s="33"/>
      <c r="S168" s="46"/>
      <c r="AB168" s="32" t="str">
        <f t="shared" si="35"/>
        <v>N-ADV-133-H-C/2</v>
      </c>
      <c r="AC168" s="33" t="str">
        <f t="shared" si="33"/>
        <v>IOO</v>
      </c>
    </row>
    <row r="169" spans="1:29" s="32" customFormat="1" x14ac:dyDescent="0.2">
      <c r="A169" s="129"/>
      <c r="B169" s="129"/>
      <c r="C169" s="72" t="s">
        <v>606</v>
      </c>
      <c r="D169" s="48"/>
      <c r="E169" s="49"/>
      <c r="F169" s="49"/>
      <c r="G169" s="49"/>
      <c r="H169" s="49"/>
      <c r="I169" s="50"/>
      <c r="J169" s="51" t="s">
        <v>728</v>
      </c>
      <c r="K169" s="17" t="s">
        <v>729</v>
      </c>
      <c r="L169" s="52"/>
      <c r="N169" s="33"/>
      <c r="S169" s="46"/>
      <c r="AB169" s="32" t="str">
        <f t="shared" si="35"/>
        <v>N-ADV-133-H-C/2</v>
      </c>
      <c r="AC169" s="33" t="str">
        <f t="shared" si="33"/>
        <v>IOO</v>
      </c>
    </row>
    <row r="170" spans="1:29" s="32" customFormat="1" x14ac:dyDescent="0.2">
      <c r="A170" s="129"/>
      <c r="B170" s="129"/>
      <c r="C170" s="72" t="s">
        <v>607</v>
      </c>
      <c r="D170" s="48"/>
      <c r="E170" s="49"/>
      <c r="F170" s="49"/>
      <c r="G170" s="49"/>
      <c r="H170" s="49"/>
      <c r="I170" s="50"/>
      <c r="J170" s="51" t="s">
        <v>299</v>
      </c>
      <c r="K170" s="17" t="s">
        <v>303</v>
      </c>
      <c r="L170" s="52"/>
      <c r="N170" s="33"/>
      <c r="S170" s="46"/>
      <c r="AB170" s="32" t="str">
        <f t="shared" si="35"/>
        <v>N-ADV-133-H-C/2</v>
      </c>
      <c r="AC170" s="33" t="str">
        <f t="shared" si="33"/>
        <v>IOO</v>
      </c>
    </row>
    <row r="171" spans="1:29" s="32" customFormat="1" x14ac:dyDescent="0.2">
      <c r="A171" s="129"/>
      <c r="B171" s="129"/>
      <c r="C171" s="72" t="s">
        <v>608</v>
      </c>
      <c r="D171" s="48"/>
      <c r="E171" s="49"/>
      <c r="F171" s="49"/>
      <c r="G171" s="49"/>
      <c r="H171" s="49"/>
      <c r="I171" s="50"/>
      <c r="J171" s="51" t="s">
        <v>300</v>
      </c>
      <c r="K171" s="17" t="s">
        <v>304</v>
      </c>
      <c r="L171" s="52"/>
      <c r="N171" s="33"/>
      <c r="S171" s="46"/>
      <c r="AB171" s="32" t="str">
        <f t="shared" si="35"/>
        <v>N-ADV-133-H-C/2</v>
      </c>
      <c r="AC171" s="33" t="str">
        <f t="shared" si="33"/>
        <v>IOO</v>
      </c>
    </row>
    <row r="172" spans="1:29" s="32" customFormat="1" x14ac:dyDescent="0.2">
      <c r="A172" s="129"/>
      <c r="B172" s="129"/>
      <c r="C172" s="72" t="s">
        <v>609</v>
      </c>
      <c r="D172" s="48"/>
      <c r="E172" s="49"/>
      <c r="F172" s="49"/>
      <c r="G172" s="49"/>
      <c r="H172" s="49"/>
      <c r="I172" s="50"/>
      <c r="J172" s="51" t="s">
        <v>301</v>
      </c>
      <c r="K172" s="17" t="s">
        <v>305</v>
      </c>
      <c r="L172" s="52"/>
      <c r="N172" s="33"/>
      <c r="S172" s="46"/>
      <c r="AB172" s="32" t="str">
        <f t="shared" si="35"/>
        <v>N-ADV-133-H-C/2</v>
      </c>
      <c r="AC172" s="33" t="str">
        <f t="shared" si="33"/>
        <v>IOO</v>
      </c>
    </row>
    <row r="173" spans="1:29" s="32" customFormat="1" x14ac:dyDescent="0.2">
      <c r="A173" s="129"/>
      <c r="B173" s="129"/>
      <c r="C173" s="72" t="s">
        <v>610</v>
      </c>
      <c r="D173" s="48"/>
      <c r="E173" s="49"/>
      <c r="F173" s="49"/>
      <c r="G173" s="49"/>
      <c r="H173" s="49"/>
      <c r="I173" s="50"/>
      <c r="J173" s="51" t="s">
        <v>302</v>
      </c>
      <c r="K173" s="17" t="s">
        <v>306</v>
      </c>
      <c r="L173" s="52"/>
      <c r="N173" s="33"/>
      <c r="S173" s="46"/>
      <c r="AB173" s="32" t="str">
        <f t="shared" si="35"/>
        <v>N-ADV-133-H-C/2</v>
      </c>
      <c r="AC173" s="33" t="str">
        <f t="shared" si="33"/>
        <v>IOO</v>
      </c>
    </row>
    <row r="174" spans="1:29" s="32" customFormat="1" x14ac:dyDescent="0.2">
      <c r="A174" s="129"/>
      <c r="B174" s="129"/>
      <c r="C174" s="72" t="s">
        <v>611</v>
      </c>
      <c r="D174" s="48"/>
      <c r="E174" s="49"/>
      <c r="F174" s="49"/>
      <c r="G174" s="49"/>
      <c r="H174" s="49"/>
      <c r="I174" s="50"/>
      <c r="J174" s="51" t="s">
        <v>298</v>
      </c>
      <c r="K174" s="17" t="s">
        <v>307</v>
      </c>
      <c r="L174" s="52"/>
      <c r="N174" s="33"/>
      <c r="S174" s="46"/>
      <c r="AB174" s="32" t="str">
        <f t="shared" si="35"/>
        <v>N-ADV-133-H-C/2</v>
      </c>
      <c r="AC174" s="33" t="str">
        <f t="shared" si="33"/>
        <v>IOO</v>
      </c>
    </row>
    <row r="175" spans="1:29" s="32" customFormat="1" x14ac:dyDescent="0.2">
      <c r="A175" s="129"/>
      <c r="B175" s="129"/>
      <c r="C175" s="73" t="s">
        <v>612</v>
      </c>
      <c r="D175" s="54"/>
      <c r="E175" s="55"/>
      <c r="F175" s="55"/>
      <c r="G175" s="55"/>
      <c r="H175" s="55"/>
      <c r="I175" s="56"/>
      <c r="J175" s="57" t="s">
        <v>463</v>
      </c>
      <c r="K175" s="18" t="s">
        <v>465</v>
      </c>
      <c r="L175" s="58"/>
      <c r="N175" s="33"/>
      <c r="S175" s="46"/>
      <c r="AB175" s="32" t="str">
        <f>AB168</f>
        <v>N-ADV-133-H-C/2</v>
      </c>
      <c r="AC175" s="33" t="str">
        <f t="shared" si="33"/>
        <v>IOO</v>
      </c>
    </row>
    <row r="176" spans="1:29" s="32" customFormat="1" x14ac:dyDescent="0.2">
      <c r="A176" s="129"/>
      <c r="B176" s="129"/>
      <c r="C176" s="74" t="s">
        <v>613</v>
      </c>
      <c r="D176" s="60"/>
      <c r="E176" s="61"/>
      <c r="F176" s="61"/>
      <c r="G176" s="61"/>
      <c r="H176" s="61"/>
      <c r="I176" s="62"/>
      <c r="J176" s="63" t="s">
        <v>464</v>
      </c>
      <c r="K176" s="64" t="s">
        <v>466</v>
      </c>
      <c r="L176" s="65"/>
      <c r="N176" s="33"/>
      <c r="S176" s="46"/>
      <c r="AB176" s="32" t="str">
        <f t="shared" si="35"/>
        <v>N-ADV-133-H-C/2</v>
      </c>
      <c r="AC176" s="33" t="str">
        <f t="shared" si="33"/>
        <v>IOO</v>
      </c>
    </row>
    <row r="177" spans="1:29" s="32" customFormat="1" x14ac:dyDescent="0.2">
      <c r="A177" s="129"/>
      <c r="B177" s="129"/>
      <c r="C177" s="72" t="s">
        <v>614</v>
      </c>
      <c r="D177" s="48"/>
      <c r="E177" s="49"/>
      <c r="F177" s="49"/>
      <c r="G177" s="49"/>
      <c r="H177" s="49"/>
      <c r="I177" s="50"/>
      <c r="J177" s="51" t="s">
        <v>361</v>
      </c>
      <c r="K177" s="17" t="s">
        <v>366</v>
      </c>
      <c r="L177" s="52"/>
      <c r="N177" s="33"/>
      <c r="S177" s="46"/>
      <c r="AB177" s="32" t="str">
        <f t="shared" si="35"/>
        <v>N-ADV-133-H-C/2</v>
      </c>
      <c r="AC177" s="33" t="str">
        <f t="shared" si="33"/>
        <v>IOO</v>
      </c>
    </row>
    <row r="178" spans="1:29" s="32" customFormat="1" x14ac:dyDescent="0.2">
      <c r="A178" s="129"/>
      <c r="B178" s="129"/>
      <c r="C178" s="72" t="s">
        <v>615</v>
      </c>
      <c r="D178" s="48"/>
      <c r="E178" s="49"/>
      <c r="F178" s="49"/>
      <c r="G178" s="49"/>
      <c r="H178" s="49"/>
      <c r="I178" s="50"/>
      <c r="J178" s="51" t="s">
        <v>369</v>
      </c>
      <c r="K178" s="17" t="s">
        <v>460</v>
      </c>
      <c r="L178" s="52"/>
      <c r="N178" s="33"/>
      <c r="S178" s="46"/>
      <c r="AB178" s="32" t="str">
        <f t="shared" si="35"/>
        <v>N-ADV-133-H-C/2</v>
      </c>
      <c r="AC178" s="33" t="str">
        <f t="shared" si="33"/>
        <v>IOO</v>
      </c>
    </row>
    <row r="179" spans="1:29" s="32" customFormat="1" x14ac:dyDescent="0.2">
      <c r="A179" s="129"/>
      <c r="B179" s="129"/>
      <c r="C179" s="72" t="s">
        <v>616</v>
      </c>
      <c r="D179" s="48"/>
      <c r="E179" s="49"/>
      <c r="F179" s="49"/>
      <c r="G179" s="49"/>
      <c r="H179" s="49"/>
      <c r="I179" s="50"/>
      <c r="J179" s="51" t="s">
        <v>370</v>
      </c>
      <c r="K179" s="17" t="s">
        <v>461</v>
      </c>
      <c r="L179" s="52"/>
      <c r="N179" s="33"/>
      <c r="S179" s="46"/>
      <c r="AB179" s="32" t="str">
        <f>AB176</f>
        <v>N-ADV-133-H-C/2</v>
      </c>
      <c r="AC179" s="33" t="str">
        <f t="shared" si="33"/>
        <v>IOO</v>
      </c>
    </row>
    <row r="180" spans="1:29" s="32" customFormat="1" x14ac:dyDescent="0.2">
      <c r="A180" s="129"/>
      <c r="B180" s="129"/>
      <c r="C180" s="72" t="s">
        <v>617</v>
      </c>
      <c r="D180" s="48"/>
      <c r="E180" s="49"/>
      <c r="F180" s="49"/>
      <c r="G180" s="49"/>
      <c r="H180" s="49"/>
      <c r="I180" s="50"/>
      <c r="J180" s="51" t="s">
        <v>371</v>
      </c>
      <c r="K180" s="17" t="s">
        <v>462</v>
      </c>
      <c r="L180" s="52"/>
      <c r="N180" s="33"/>
      <c r="S180" s="46"/>
      <c r="AB180" s="32" t="str">
        <f t="shared" si="35"/>
        <v>N-ADV-133-H-C/2</v>
      </c>
      <c r="AC180" s="33" t="str">
        <f t="shared" si="33"/>
        <v>IOO</v>
      </c>
    </row>
    <row r="181" spans="1:29" s="32" customFormat="1" x14ac:dyDescent="0.2">
      <c r="A181" s="129"/>
      <c r="B181" s="129"/>
      <c r="C181" s="72" t="s">
        <v>618</v>
      </c>
      <c r="D181" s="48"/>
      <c r="E181" s="49"/>
      <c r="F181" s="49"/>
      <c r="G181" s="49"/>
      <c r="H181" s="49"/>
      <c r="I181" s="50"/>
      <c r="J181" s="51"/>
      <c r="K181" s="17"/>
      <c r="L181" s="52"/>
      <c r="N181" s="33"/>
      <c r="S181" s="46"/>
      <c r="AB181" s="32" t="str">
        <f>AB178</f>
        <v>N-ADV-133-H-C/2</v>
      </c>
      <c r="AC181" s="33" t="str">
        <f t="shared" si="33"/>
        <v>IOX</v>
      </c>
    </row>
    <row r="182" spans="1:29" s="32" customFormat="1" x14ac:dyDescent="0.2">
      <c r="A182" s="129"/>
      <c r="B182" s="129"/>
      <c r="C182" s="72" t="s">
        <v>619</v>
      </c>
      <c r="D182" s="48"/>
      <c r="E182" s="49"/>
      <c r="F182" s="49"/>
      <c r="G182" s="49"/>
      <c r="H182" s="49"/>
      <c r="I182" s="50"/>
      <c r="J182" s="51"/>
      <c r="K182" s="17"/>
      <c r="L182" s="52"/>
      <c r="N182" s="33"/>
      <c r="S182" s="46"/>
      <c r="AB182" s="32" t="str">
        <f t="shared" si="35"/>
        <v>N-ADV-133-H-C/2</v>
      </c>
      <c r="AC182" s="33" t="str">
        <f t="shared" si="33"/>
        <v>IOX</v>
      </c>
    </row>
    <row r="183" spans="1:29" s="32" customFormat="1" x14ac:dyDescent="0.2">
      <c r="A183" s="130"/>
      <c r="B183" s="130"/>
      <c r="C183" s="73" t="s">
        <v>620</v>
      </c>
      <c r="D183" s="54"/>
      <c r="E183" s="55"/>
      <c r="F183" s="55"/>
      <c r="G183" s="55"/>
      <c r="H183" s="55"/>
      <c r="I183" s="56"/>
      <c r="J183" s="66"/>
      <c r="K183" s="16"/>
      <c r="L183" s="58"/>
      <c r="N183" s="33"/>
      <c r="S183" s="46"/>
      <c r="AB183" s="32" t="str">
        <f t="shared" si="35"/>
        <v>N-ADV-133-H-C/2</v>
      </c>
      <c r="AC183" s="33" t="str">
        <f t="shared" si="33"/>
        <v>IOX</v>
      </c>
    </row>
    <row r="184" spans="1:29" s="32" customFormat="1" x14ac:dyDescent="0.2">
      <c r="J184" s="67" t="s">
        <v>599</v>
      </c>
      <c r="N184" s="33"/>
      <c r="S184" s="46" t="str">
        <f t="shared" ref="S184" si="36">IF(D184="Typ signálu","Označení signálu",IF(COUNTIF(J184,"G61*"),CONCATENATE(MID(J184,2,2),".",MID(J184,5,FIND("/",J184)-FIND("-",J184)-1),".MAR.",MID(J184,5,FIND("/",J184)-FIND("-",J184)-1),MID(J184,FIND("/",J184),20)),IF(COUNTIF(J184,"G62*"),CONCATENATE(MID(J184,2,2),".",MID(J184,5,FIND("/",J184)-FIND("-",J184)-1),".MAR.",MID(J184,5,FIND("/",J184)-FIND("-",J184)-1),MID(J184,FIND("/",J184),20)),"")))</f>
        <v/>
      </c>
      <c r="AC184" s="33"/>
    </row>
    <row r="185" spans="1:29" s="32" customFormat="1" ht="12.75" customHeight="1" x14ac:dyDescent="0.2">
      <c r="A185" s="131" t="s">
        <v>15</v>
      </c>
      <c r="B185" s="133" t="s">
        <v>4</v>
      </c>
      <c r="C185" s="135" t="s">
        <v>640</v>
      </c>
      <c r="D185" s="137" t="s">
        <v>8</v>
      </c>
      <c r="E185" s="138"/>
      <c r="F185" s="138"/>
      <c r="G185" s="138"/>
      <c r="H185" s="138"/>
      <c r="I185" s="138"/>
      <c r="J185" s="31" t="s">
        <v>0</v>
      </c>
      <c r="K185" s="139" t="s">
        <v>2</v>
      </c>
      <c r="L185" s="139" t="s">
        <v>1</v>
      </c>
      <c r="N185" s="33"/>
      <c r="S185" s="46"/>
      <c r="AB185" s="34" t="str">
        <f>A187</f>
        <v>N-ADV-133-H-C/2</v>
      </c>
      <c r="AC185" s="33" t="str">
        <f t="shared" ref="AC185:AC194" si="37">CONCATENATE(MID(C185,1,2),IF(K185&lt;&gt;0,"O","X"))</f>
        <v>PDO</v>
      </c>
    </row>
    <row r="186" spans="1:29" s="32" customFormat="1" ht="27" customHeight="1" x14ac:dyDescent="0.2">
      <c r="A186" s="132"/>
      <c r="B186" s="134"/>
      <c r="C186" s="136"/>
      <c r="D186" s="68" t="s">
        <v>641</v>
      </c>
      <c r="E186" s="69" t="s">
        <v>642</v>
      </c>
      <c r="F186" s="69"/>
      <c r="G186" s="69"/>
      <c r="H186" s="68"/>
      <c r="I186" s="70" t="s">
        <v>603</v>
      </c>
      <c r="J186" s="38" t="s">
        <v>599</v>
      </c>
      <c r="K186" s="140"/>
      <c r="L186" s="140"/>
      <c r="N186" s="33"/>
      <c r="S186" s="46" t="str">
        <f t="shared" ref="S186" si="38">IF(D186="Typ signálu","Označení signálu",IF(COUNTIF(J186,"G61*"),CONCATENATE(MID(J186,2,2),".",MID(J186,5,FIND("/",J186)-FIND("-",J186)-1),".MAR.",MID(J186,5,FIND("/",J186)-FIND("-",J186)-1),MID(J186,FIND("/",J186),20)),IF(COUNTIF(J186,"G62*"),CONCATENATE(MID(J186,2,2),".",MID(J186,5,FIND("/",J186)-FIND("-",J186)-1),".MAR.",MID(J186,5,FIND("/",J186)-FIND("-",J186)-1),MID(J186,FIND("/",J186),20)),"")))</f>
        <v/>
      </c>
      <c r="AB186" s="32" t="str">
        <f t="shared" ref="AB186:AB193" si="39">AB185</f>
        <v>N-ADV-133-H-C/2</v>
      </c>
      <c r="AC186" s="33" t="str">
        <f t="shared" si="37"/>
        <v>X</v>
      </c>
    </row>
    <row r="187" spans="1:29" s="32" customFormat="1" ht="12.75" customHeight="1" x14ac:dyDescent="0.2">
      <c r="A187" s="128" t="s">
        <v>659</v>
      </c>
      <c r="B187" s="128" t="s">
        <v>643</v>
      </c>
      <c r="C187" s="39" t="s">
        <v>9</v>
      </c>
      <c r="D187" s="40" t="s">
        <v>3</v>
      </c>
      <c r="E187" s="41"/>
      <c r="F187" s="41"/>
      <c r="G187" s="41"/>
      <c r="H187" s="41"/>
      <c r="I187" s="42" t="s">
        <v>3</v>
      </c>
      <c r="J187" s="43" t="s">
        <v>194</v>
      </c>
      <c r="K187" s="44" t="s">
        <v>240</v>
      </c>
      <c r="L187" s="45"/>
      <c r="N187" s="33"/>
      <c r="S187" s="46"/>
      <c r="AB187" s="32" t="str">
        <f t="shared" si="39"/>
        <v>N-ADV-133-H-C/2</v>
      </c>
      <c r="AC187" s="33" t="str">
        <f t="shared" si="37"/>
        <v>ReO</v>
      </c>
    </row>
    <row r="188" spans="1:29" s="32" customFormat="1" x14ac:dyDescent="0.2">
      <c r="A188" s="129"/>
      <c r="B188" s="129"/>
      <c r="C188" s="47" t="s">
        <v>10</v>
      </c>
      <c r="D188" s="48" t="s">
        <v>3</v>
      </c>
      <c r="E188" s="49"/>
      <c r="F188" s="49"/>
      <c r="G188" s="49"/>
      <c r="H188" s="49"/>
      <c r="I188" s="50" t="s">
        <v>3</v>
      </c>
      <c r="J188" s="51" t="s">
        <v>195</v>
      </c>
      <c r="K188" s="17" t="s">
        <v>241</v>
      </c>
      <c r="L188" s="52"/>
      <c r="N188" s="33"/>
      <c r="S188" s="46"/>
      <c r="AB188" s="32" t="str">
        <f t="shared" si="39"/>
        <v>N-ADV-133-H-C/2</v>
      </c>
      <c r="AC188" s="33" t="str">
        <f t="shared" si="37"/>
        <v>ReO</v>
      </c>
    </row>
    <row r="189" spans="1:29" s="32" customFormat="1" x14ac:dyDescent="0.2">
      <c r="A189" s="129"/>
      <c r="B189" s="129"/>
      <c r="C189" s="47" t="s">
        <v>11</v>
      </c>
      <c r="D189" s="48" t="s">
        <v>3</v>
      </c>
      <c r="E189" s="49"/>
      <c r="F189" s="49"/>
      <c r="G189" s="49"/>
      <c r="H189" s="49"/>
      <c r="I189" s="50" t="s">
        <v>3</v>
      </c>
      <c r="J189" s="51" t="s">
        <v>53</v>
      </c>
      <c r="K189" s="17" t="s">
        <v>242</v>
      </c>
      <c r="L189" s="52"/>
      <c r="N189" s="33"/>
      <c r="S189" s="46"/>
      <c r="AB189" s="32" t="str">
        <f t="shared" si="39"/>
        <v>N-ADV-133-H-C/2</v>
      </c>
      <c r="AC189" s="33" t="str">
        <f t="shared" si="37"/>
        <v>ReO</v>
      </c>
    </row>
    <row r="190" spans="1:29" s="32" customFormat="1" x14ac:dyDescent="0.2">
      <c r="A190" s="129"/>
      <c r="B190" s="129"/>
      <c r="C190" s="47" t="s">
        <v>12</v>
      </c>
      <c r="D190" s="48" t="s">
        <v>3</v>
      </c>
      <c r="E190" s="49"/>
      <c r="F190" s="49"/>
      <c r="G190" s="49"/>
      <c r="H190" s="49"/>
      <c r="I190" s="50" t="s">
        <v>3</v>
      </c>
      <c r="J190" s="51" t="s">
        <v>54</v>
      </c>
      <c r="K190" s="17" t="s">
        <v>243</v>
      </c>
      <c r="L190" s="52"/>
      <c r="N190" s="33"/>
      <c r="S190" s="46"/>
      <c r="AB190" s="32" t="str">
        <f t="shared" si="39"/>
        <v>N-ADV-133-H-C/2</v>
      </c>
      <c r="AC190" s="33" t="str">
        <f t="shared" si="37"/>
        <v>ReO</v>
      </c>
    </row>
    <row r="191" spans="1:29" s="32" customFormat="1" x14ac:dyDescent="0.2">
      <c r="A191" s="129"/>
      <c r="B191" s="129"/>
      <c r="C191" s="47" t="s">
        <v>13</v>
      </c>
      <c r="D191" s="48" t="s">
        <v>3</v>
      </c>
      <c r="E191" s="49"/>
      <c r="F191" s="49"/>
      <c r="G191" s="49"/>
      <c r="H191" s="49"/>
      <c r="I191" s="50" t="s">
        <v>3</v>
      </c>
      <c r="J191" s="51" t="s">
        <v>196</v>
      </c>
      <c r="K191" s="17" t="s">
        <v>244</v>
      </c>
      <c r="L191" s="52"/>
      <c r="N191" s="33"/>
      <c r="S191" s="46"/>
      <c r="AB191" s="32" t="str">
        <f t="shared" si="39"/>
        <v>N-ADV-133-H-C/2</v>
      </c>
      <c r="AC191" s="33" t="str">
        <f t="shared" si="37"/>
        <v>ReO</v>
      </c>
    </row>
    <row r="192" spans="1:29" s="32" customFormat="1" x14ac:dyDescent="0.2">
      <c r="A192" s="129"/>
      <c r="B192" s="129"/>
      <c r="C192" s="47" t="s">
        <v>14</v>
      </c>
      <c r="D192" s="48" t="s">
        <v>3</v>
      </c>
      <c r="E192" s="49"/>
      <c r="F192" s="49"/>
      <c r="G192" s="49"/>
      <c r="H192" s="49"/>
      <c r="I192" s="50" t="s">
        <v>3</v>
      </c>
      <c r="J192" s="51" t="s">
        <v>55</v>
      </c>
      <c r="K192" s="17" t="s">
        <v>245</v>
      </c>
      <c r="L192" s="52"/>
      <c r="N192" s="33"/>
      <c r="S192" s="46"/>
      <c r="AB192" s="32" t="str">
        <f t="shared" si="39"/>
        <v>N-ADV-133-H-C/2</v>
      </c>
      <c r="AC192" s="33" t="str">
        <f t="shared" si="37"/>
        <v>ReO</v>
      </c>
    </row>
    <row r="193" spans="1:29" s="32" customFormat="1" x14ac:dyDescent="0.2">
      <c r="A193" s="129"/>
      <c r="B193" s="129"/>
      <c r="C193" s="47" t="s">
        <v>644</v>
      </c>
      <c r="D193" s="48" t="s">
        <v>3</v>
      </c>
      <c r="E193" s="49"/>
      <c r="F193" s="49"/>
      <c r="G193" s="49"/>
      <c r="H193" s="49"/>
      <c r="I193" s="50" t="s">
        <v>3</v>
      </c>
      <c r="J193" s="51" t="s">
        <v>56</v>
      </c>
      <c r="K193" s="17" t="s">
        <v>246</v>
      </c>
      <c r="L193" s="52"/>
      <c r="N193" s="33"/>
      <c r="S193" s="46"/>
      <c r="AB193" s="32" t="str">
        <f t="shared" si="39"/>
        <v>N-ADV-133-H-C/2</v>
      </c>
      <c r="AC193" s="33" t="str">
        <f t="shared" si="37"/>
        <v>ReO</v>
      </c>
    </row>
    <row r="194" spans="1:29" s="32" customFormat="1" x14ac:dyDescent="0.2">
      <c r="A194" s="130"/>
      <c r="B194" s="130"/>
      <c r="C194" s="53" t="s">
        <v>645</v>
      </c>
      <c r="D194" s="54" t="s">
        <v>3</v>
      </c>
      <c r="E194" s="55"/>
      <c r="F194" s="55"/>
      <c r="G194" s="55"/>
      <c r="H194" s="55"/>
      <c r="I194" s="56" t="s">
        <v>3</v>
      </c>
      <c r="J194" s="57" t="s">
        <v>57</v>
      </c>
      <c r="K194" s="18" t="s">
        <v>247</v>
      </c>
      <c r="L194" s="58"/>
      <c r="N194" s="33"/>
      <c r="S194" s="46"/>
      <c r="AB194" s="32" t="str">
        <f>AB187</f>
        <v>N-ADV-133-H-C/2</v>
      </c>
      <c r="AC194" s="33" t="str">
        <f t="shared" si="37"/>
        <v>ReO</v>
      </c>
    </row>
    <row r="195" spans="1:29" s="32" customFormat="1" x14ac:dyDescent="0.2">
      <c r="J195" s="67" t="s">
        <v>599</v>
      </c>
      <c r="N195" s="33"/>
      <c r="S195" s="46" t="str">
        <f t="shared" ref="S195" si="40">IF(D195="Typ signálu","Označení signálu",IF(COUNTIF(J195,"G61*"),CONCATENATE(MID(J195,2,2),".",MID(J195,5,FIND("/",J195)-FIND("-",J195)-1),".MAR.",MID(J195,5,FIND("/",J195)-FIND("-",J195)-1),MID(J195,FIND("/",J195),20)),IF(COUNTIF(J195,"G62*"),CONCATENATE(MID(J195,2,2),".",MID(J195,5,FIND("/",J195)-FIND("-",J195)-1),".MAR.",MID(J195,5,FIND("/",J195)-FIND("-",J195)-1),MID(J195,FIND("/",J195),20)),"")))</f>
        <v/>
      </c>
      <c r="AC195" s="33"/>
    </row>
    <row r="196" spans="1:29" s="32" customFormat="1" ht="12.75" customHeight="1" x14ac:dyDescent="0.2">
      <c r="A196" s="131" t="s">
        <v>15</v>
      </c>
      <c r="B196" s="133" t="s">
        <v>4</v>
      </c>
      <c r="C196" s="135" t="s">
        <v>672</v>
      </c>
      <c r="D196" s="137" t="s">
        <v>8</v>
      </c>
      <c r="E196" s="138"/>
      <c r="F196" s="138"/>
      <c r="G196" s="138"/>
      <c r="H196" s="138"/>
      <c r="I196" s="138"/>
      <c r="J196" s="31" t="s">
        <v>0</v>
      </c>
      <c r="K196" s="139" t="s">
        <v>2</v>
      </c>
      <c r="L196" s="139" t="s">
        <v>1</v>
      </c>
      <c r="N196" s="33"/>
      <c r="S196" s="46"/>
      <c r="AB196" s="34" t="str">
        <f>A198</f>
        <v>N-ADV-133-H-C/2</v>
      </c>
      <c r="AC196" s="33" t="str">
        <f t="shared" ref="AC196:AC205" si="41">CONCATENATE(MID(C196,1,2),IF(K196&lt;&gt;0,"O","X"))</f>
        <v>PDO</v>
      </c>
    </row>
    <row r="197" spans="1:29" s="32" customFormat="1" ht="27" customHeight="1" x14ac:dyDescent="0.2">
      <c r="A197" s="132"/>
      <c r="B197" s="134"/>
      <c r="C197" s="136"/>
      <c r="D197" s="68" t="s">
        <v>641</v>
      </c>
      <c r="E197" s="69" t="s">
        <v>642</v>
      </c>
      <c r="F197" s="69"/>
      <c r="G197" s="69"/>
      <c r="H197" s="68"/>
      <c r="I197" s="70" t="s">
        <v>603</v>
      </c>
      <c r="J197" s="38" t="s">
        <v>599</v>
      </c>
      <c r="K197" s="140"/>
      <c r="L197" s="140"/>
      <c r="N197" s="33"/>
      <c r="S197" s="46" t="str">
        <f t="shared" ref="S197" si="42">IF(D197="Typ signálu","Označení signálu",IF(COUNTIF(J197,"G61*"),CONCATENATE(MID(J197,2,2),".",MID(J197,5,FIND("/",J197)-FIND("-",J197)-1),".MAR.",MID(J197,5,FIND("/",J197)-FIND("-",J197)-1),MID(J197,FIND("/",J197),20)),IF(COUNTIF(J197,"G62*"),CONCATENATE(MID(J197,2,2),".",MID(J197,5,FIND("/",J197)-FIND("-",J197)-1),".MAR.",MID(J197,5,FIND("/",J197)-FIND("-",J197)-1),MID(J197,FIND("/",J197),20)),"")))</f>
        <v/>
      </c>
      <c r="AB197" s="32" t="str">
        <f t="shared" ref="AB197:AB204" si="43">AB196</f>
        <v>N-ADV-133-H-C/2</v>
      </c>
      <c r="AC197" s="33" t="str">
        <f t="shared" si="41"/>
        <v>X</v>
      </c>
    </row>
    <row r="198" spans="1:29" s="32" customFormat="1" ht="12.75" customHeight="1" x14ac:dyDescent="0.2">
      <c r="A198" s="128" t="s">
        <v>659</v>
      </c>
      <c r="B198" s="128" t="s">
        <v>673</v>
      </c>
      <c r="C198" s="39" t="s">
        <v>9</v>
      </c>
      <c r="D198" s="40" t="s">
        <v>3</v>
      </c>
      <c r="E198" s="41"/>
      <c r="F198" s="41"/>
      <c r="G198" s="41"/>
      <c r="H198" s="41"/>
      <c r="I198" s="42" t="s">
        <v>3</v>
      </c>
      <c r="J198" s="43" t="s">
        <v>58</v>
      </c>
      <c r="K198" s="44" t="s">
        <v>248</v>
      </c>
      <c r="L198" s="45"/>
      <c r="N198" s="33"/>
      <c r="S198" s="46"/>
      <c r="AB198" s="32" t="str">
        <f t="shared" si="43"/>
        <v>N-ADV-133-H-C/2</v>
      </c>
      <c r="AC198" s="33" t="str">
        <f t="shared" si="41"/>
        <v>ReO</v>
      </c>
    </row>
    <row r="199" spans="1:29" s="32" customFormat="1" x14ac:dyDescent="0.2">
      <c r="A199" s="129"/>
      <c r="B199" s="129"/>
      <c r="C199" s="47" t="s">
        <v>10</v>
      </c>
      <c r="D199" s="48" t="s">
        <v>3</v>
      </c>
      <c r="E199" s="49"/>
      <c r="F199" s="49"/>
      <c r="G199" s="49"/>
      <c r="H199" s="49"/>
      <c r="I199" s="50" t="s">
        <v>3</v>
      </c>
      <c r="J199" s="51" t="s">
        <v>197</v>
      </c>
      <c r="K199" s="17" t="s">
        <v>249</v>
      </c>
      <c r="L199" s="52"/>
      <c r="N199" s="33"/>
      <c r="S199" s="46"/>
      <c r="AB199" s="32" t="str">
        <f t="shared" si="43"/>
        <v>N-ADV-133-H-C/2</v>
      </c>
      <c r="AC199" s="33" t="str">
        <f t="shared" si="41"/>
        <v>ReO</v>
      </c>
    </row>
    <row r="200" spans="1:29" s="32" customFormat="1" x14ac:dyDescent="0.2">
      <c r="A200" s="129"/>
      <c r="B200" s="129"/>
      <c r="C200" s="47" t="s">
        <v>11</v>
      </c>
      <c r="D200" s="48" t="s">
        <v>3</v>
      </c>
      <c r="E200" s="49"/>
      <c r="F200" s="49"/>
      <c r="G200" s="49"/>
      <c r="H200" s="49"/>
      <c r="I200" s="50" t="s">
        <v>3</v>
      </c>
      <c r="J200" s="51" t="s">
        <v>198</v>
      </c>
      <c r="K200" s="17" t="s">
        <v>250</v>
      </c>
      <c r="L200" s="52"/>
      <c r="N200" s="33"/>
      <c r="S200" s="46"/>
      <c r="AB200" s="32" t="str">
        <f t="shared" si="43"/>
        <v>N-ADV-133-H-C/2</v>
      </c>
      <c r="AC200" s="33" t="str">
        <f t="shared" si="41"/>
        <v>ReO</v>
      </c>
    </row>
    <row r="201" spans="1:29" s="32" customFormat="1" x14ac:dyDescent="0.2">
      <c r="A201" s="129"/>
      <c r="B201" s="129"/>
      <c r="C201" s="47" t="s">
        <v>12</v>
      </c>
      <c r="D201" s="48" t="s">
        <v>3</v>
      </c>
      <c r="E201" s="49"/>
      <c r="F201" s="49"/>
      <c r="G201" s="49"/>
      <c r="H201" s="49"/>
      <c r="I201" s="50" t="s">
        <v>3</v>
      </c>
      <c r="J201" s="51" t="s">
        <v>199</v>
      </c>
      <c r="K201" s="17" t="s">
        <v>251</v>
      </c>
      <c r="L201" s="52"/>
      <c r="N201" s="33"/>
      <c r="S201" s="46"/>
      <c r="AB201" s="32" t="str">
        <f t="shared" si="43"/>
        <v>N-ADV-133-H-C/2</v>
      </c>
      <c r="AC201" s="33" t="str">
        <f t="shared" si="41"/>
        <v>ReO</v>
      </c>
    </row>
    <row r="202" spans="1:29" s="32" customFormat="1" x14ac:dyDescent="0.2">
      <c r="A202" s="129"/>
      <c r="B202" s="129"/>
      <c r="C202" s="47" t="s">
        <v>13</v>
      </c>
      <c r="D202" s="48" t="s">
        <v>3</v>
      </c>
      <c r="E202" s="49"/>
      <c r="F202" s="49"/>
      <c r="G202" s="49"/>
      <c r="H202" s="49"/>
      <c r="I202" s="50" t="s">
        <v>3</v>
      </c>
      <c r="J202" s="51" t="s">
        <v>200</v>
      </c>
      <c r="K202" s="17" t="s">
        <v>252</v>
      </c>
      <c r="L202" s="52"/>
      <c r="N202" s="33"/>
      <c r="S202" s="46"/>
      <c r="AB202" s="32" t="str">
        <f t="shared" si="43"/>
        <v>N-ADV-133-H-C/2</v>
      </c>
      <c r="AC202" s="33" t="str">
        <f t="shared" si="41"/>
        <v>ReO</v>
      </c>
    </row>
    <row r="203" spans="1:29" s="32" customFormat="1" x14ac:dyDescent="0.2">
      <c r="A203" s="129"/>
      <c r="B203" s="129"/>
      <c r="C203" s="47" t="s">
        <v>14</v>
      </c>
      <c r="D203" s="48" t="s">
        <v>3</v>
      </c>
      <c r="E203" s="49"/>
      <c r="F203" s="49"/>
      <c r="G203" s="49"/>
      <c r="H203" s="49"/>
      <c r="I203" s="50" t="s">
        <v>3</v>
      </c>
      <c r="J203" s="51" t="s">
        <v>691</v>
      </c>
      <c r="K203" s="17" t="s">
        <v>704</v>
      </c>
      <c r="L203" s="52"/>
      <c r="N203" s="33"/>
      <c r="S203" s="46"/>
      <c r="AB203" s="32" t="str">
        <f t="shared" si="43"/>
        <v>N-ADV-133-H-C/2</v>
      </c>
      <c r="AC203" s="33" t="str">
        <f t="shared" si="41"/>
        <v>ReO</v>
      </c>
    </row>
    <row r="204" spans="1:29" s="32" customFormat="1" x14ac:dyDescent="0.2">
      <c r="A204" s="129"/>
      <c r="B204" s="129"/>
      <c r="C204" s="47" t="s">
        <v>644</v>
      </c>
      <c r="D204" s="48" t="s">
        <v>3</v>
      </c>
      <c r="E204" s="49"/>
      <c r="F204" s="49"/>
      <c r="G204" s="49"/>
      <c r="H204" s="49"/>
      <c r="I204" s="50" t="s">
        <v>3</v>
      </c>
      <c r="J204" s="51" t="s">
        <v>690</v>
      </c>
      <c r="K204" s="17" t="s">
        <v>705</v>
      </c>
      <c r="L204" s="52"/>
      <c r="N204" s="33"/>
      <c r="S204" s="46"/>
      <c r="AB204" s="32" t="str">
        <f t="shared" si="43"/>
        <v>N-ADV-133-H-C/2</v>
      </c>
      <c r="AC204" s="33" t="str">
        <f t="shared" si="41"/>
        <v>ReO</v>
      </c>
    </row>
    <row r="205" spans="1:29" s="32" customFormat="1" x14ac:dyDescent="0.2">
      <c r="A205" s="130"/>
      <c r="B205" s="130"/>
      <c r="C205" s="53" t="s">
        <v>645</v>
      </c>
      <c r="D205" s="54" t="s">
        <v>3</v>
      </c>
      <c r="E205" s="55"/>
      <c r="F205" s="55"/>
      <c r="G205" s="55"/>
      <c r="H205" s="55"/>
      <c r="I205" s="56" t="s">
        <v>3</v>
      </c>
      <c r="J205" s="57" t="s">
        <v>201</v>
      </c>
      <c r="K205" s="18" t="s">
        <v>253</v>
      </c>
      <c r="L205" s="58"/>
      <c r="N205" s="33"/>
      <c r="S205" s="46"/>
      <c r="AB205" s="32" t="str">
        <f>AB198</f>
        <v>N-ADV-133-H-C/2</v>
      </c>
      <c r="AC205" s="33" t="str">
        <f t="shared" si="41"/>
        <v>ReO</v>
      </c>
    </row>
    <row r="206" spans="1:29" s="32" customFormat="1" x14ac:dyDescent="0.2">
      <c r="J206" s="67" t="s">
        <v>599</v>
      </c>
      <c r="N206" s="33"/>
      <c r="S206" s="46" t="str">
        <f t="shared" ref="S206" si="44">IF(D206="Typ signálu","Označení signálu",IF(COUNTIF(J206,"G61*"),CONCATENATE(MID(J206,2,2),".",MID(J206,5,FIND("/",J206)-FIND("-",J206)-1),".MAR.",MID(J206,5,FIND("/",J206)-FIND("-",J206)-1),MID(J206,FIND("/",J206),20)),IF(COUNTIF(J206,"G62*"),CONCATENATE(MID(J206,2,2),".",MID(J206,5,FIND("/",J206)-FIND("-",J206)-1),".MAR.",MID(J206,5,FIND("/",J206)-FIND("-",J206)-1),MID(J206,FIND("/",J206),20)),"")))</f>
        <v/>
      </c>
      <c r="AC206" s="33"/>
    </row>
    <row r="207" spans="1:29" s="32" customFormat="1" ht="12.75" customHeight="1" x14ac:dyDescent="0.2">
      <c r="A207" s="131" t="s">
        <v>15</v>
      </c>
      <c r="B207" s="133" t="s">
        <v>4</v>
      </c>
      <c r="C207" s="135" t="s">
        <v>674</v>
      </c>
      <c r="D207" s="137" t="s">
        <v>8</v>
      </c>
      <c r="E207" s="138"/>
      <c r="F207" s="138"/>
      <c r="G207" s="138"/>
      <c r="H207" s="138"/>
      <c r="I207" s="138"/>
      <c r="J207" s="31" t="s">
        <v>0</v>
      </c>
      <c r="K207" s="139" t="s">
        <v>2</v>
      </c>
      <c r="L207" s="139" t="s">
        <v>1</v>
      </c>
      <c r="N207" s="33"/>
      <c r="S207" s="46"/>
      <c r="AB207" s="34" t="str">
        <f>A209</f>
        <v>N-ADV-133-H-C/2</v>
      </c>
      <c r="AC207" s="33" t="str">
        <f t="shared" ref="AC207:AC216" si="45">CONCATENATE(MID(C207,1,2),IF(K207&lt;&gt;0,"O","X"))</f>
        <v>PDO</v>
      </c>
    </row>
    <row r="208" spans="1:29" s="32" customFormat="1" ht="27" customHeight="1" x14ac:dyDescent="0.2">
      <c r="A208" s="132"/>
      <c r="B208" s="134"/>
      <c r="C208" s="136"/>
      <c r="D208" s="68" t="s">
        <v>641</v>
      </c>
      <c r="E208" s="69" t="s">
        <v>642</v>
      </c>
      <c r="F208" s="69"/>
      <c r="G208" s="69"/>
      <c r="H208" s="68"/>
      <c r="I208" s="70" t="s">
        <v>603</v>
      </c>
      <c r="J208" s="38" t="s">
        <v>599</v>
      </c>
      <c r="K208" s="140"/>
      <c r="L208" s="140"/>
      <c r="N208" s="33"/>
      <c r="S208" s="46" t="str">
        <f t="shared" ref="S208" si="46">IF(D208="Typ signálu","Označení signálu",IF(COUNTIF(J208,"G61*"),CONCATENATE(MID(J208,2,2),".",MID(J208,5,FIND("/",J208)-FIND("-",J208)-1),".MAR.",MID(J208,5,FIND("/",J208)-FIND("-",J208)-1),MID(J208,FIND("/",J208),20)),IF(COUNTIF(J208,"G62*"),CONCATENATE(MID(J208,2,2),".",MID(J208,5,FIND("/",J208)-FIND("-",J208)-1),".MAR.",MID(J208,5,FIND("/",J208)-FIND("-",J208)-1),MID(J208,FIND("/",J208),20)),"")))</f>
        <v/>
      </c>
      <c r="AB208" s="32" t="str">
        <f t="shared" ref="AB208:AB215" si="47">AB207</f>
        <v>N-ADV-133-H-C/2</v>
      </c>
      <c r="AC208" s="33" t="str">
        <f t="shared" si="45"/>
        <v>X</v>
      </c>
    </row>
    <row r="209" spans="1:29" s="32" customFormat="1" ht="12.75" customHeight="1" x14ac:dyDescent="0.2">
      <c r="A209" s="128" t="s">
        <v>659</v>
      </c>
      <c r="B209" s="128" t="s">
        <v>675</v>
      </c>
      <c r="C209" s="39" t="s">
        <v>9</v>
      </c>
      <c r="D209" s="40" t="s">
        <v>3</v>
      </c>
      <c r="E209" s="41"/>
      <c r="F209" s="41"/>
      <c r="G209" s="41"/>
      <c r="H209" s="41"/>
      <c r="I209" s="42" t="s">
        <v>3</v>
      </c>
      <c r="J209" s="43" t="s">
        <v>256</v>
      </c>
      <c r="K209" s="44" t="s">
        <v>257</v>
      </c>
      <c r="L209" s="45" t="s">
        <v>258</v>
      </c>
      <c r="N209" s="33"/>
      <c r="S209" s="46"/>
      <c r="AB209" s="32" t="str">
        <f t="shared" si="47"/>
        <v>N-ADV-133-H-C/2</v>
      </c>
      <c r="AC209" s="33" t="str">
        <f t="shared" si="45"/>
        <v>ReO</v>
      </c>
    </row>
    <row r="210" spans="1:29" s="32" customFormat="1" x14ac:dyDescent="0.2">
      <c r="A210" s="129"/>
      <c r="B210" s="129"/>
      <c r="C210" s="47" t="s">
        <v>10</v>
      </c>
      <c r="D210" s="48" t="s">
        <v>3</v>
      </c>
      <c r="E210" s="49"/>
      <c r="F210" s="49"/>
      <c r="G210" s="49"/>
      <c r="H210" s="49"/>
      <c r="I210" s="50" t="s">
        <v>3</v>
      </c>
      <c r="J210" s="51" t="s">
        <v>361</v>
      </c>
      <c r="K210" s="17" t="s">
        <v>372</v>
      </c>
      <c r="L210" s="52"/>
      <c r="N210" s="33"/>
      <c r="S210" s="46"/>
      <c r="AB210" s="32" t="str">
        <f t="shared" si="47"/>
        <v>N-ADV-133-H-C/2</v>
      </c>
      <c r="AC210" s="33" t="str">
        <f t="shared" si="45"/>
        <v>ReO</v>
      </c>
    </row>
    <row r="211" spans="1:29" s="32" customFormat="1" x14ac:dyDescent="0.2">
      <c r="A211" s="129"/>
      <c r="B211" s="129"/>
      <c r="C211" s="47" t="s">
        <v>11</v>
      </c>
      <c r="D211" s="48" t="s">
        <v>3</v>
      </c>
      <c r="E211" s="49"/>
      <c r="F211" s="49"/>
      <c r="G211" s="49"/>
      <c r="H211" s="49"/>
      <c r="I211" s="50" t="s">
        <v>3</v>
      </c>
      <c r="J211" s="51" t="s">
        <v>354</v>
      </c>
      <c r="K211" s="17" t="s">
        <v>373</v>
      </c>
      <c r="L211" s="52"/>
      <c r="N211" s="33"/>
      <c r="S211" s="46"/>
      <c r="AB211" s="32" t="str">
        <f t="shared" si="47"/>
        <v>N-ADV-133-H-C/2</v>
      </c>
      <c r="AC211" s="33" t="str">
        <f t="shared" si="45"/>
        <v>ReO</v>
      </c>
    </row>
    <row r="212" spans="1:29" s="32" customFormat="1" x14ac:dyDescent="0.2">
      <c r="A212" s="129"/>
      <c r="B212" s="129"/>
      <c r="C212" s="47" t="s">
        <v>12</v>
      </c>
      <c r="D212" s="48" t="s">
        <v>3</v>
      </c>
      <c r="E212" s="49"/>
      <c r="F212" s="49"/>
      <c r="G212" s="49"/>
      <c r="H212" s="49"/>
      <c r="I212" s="50" t="s">
        <v>3</v>
      </c>
      <c r="J212" s="51"/>
      <c r="K212" s="17"/>
      <c r="L212" s="52"/>
      <c r="N212" s="33"/>
      <c r="S212" s="46"/>
      <c r="AB212" s="32" t="str">
        <f t="shared" si="47"/>
        <v>N-ADV-133-H-C/2</v>
      </c>
      <c r="AC212" s="33" t="str">
        <f t="shared" si="45"/>
        <v>ReX</v>
      </c>
    </row>
    <row r="213" spans="1:29" s="32" customFormat="1" x14ac:dyDescent="0.2">
      <c r="A213" s="129"/>
      <c r="B213" s="129"/>
      <c r="C213" s="47" t="s">
        <v>13</v>
      </c>
      <c r="D213" s="48" t="s">
        <v>3</v>
      </c>
      <c r="E213" s="49"/>
      <c r="F213" s="49"/>
      <c r="G213" s="49"/>
      <c r="H213" s="49"/>
      <c r="I213" s="50" t="s">
        <v>3</v>
      </c>
      <c r="J213" s="51"/>
      <c r="K213" s="17"/>
      <c r="L213" s="52"/>
      <c r="N213" s="33"/>
      <c r="S213" s="46"/>
      <c r="AB213" s="32" t="str">
        <f t="shared" si="47"/>
        <v>N-ADV-133-H-C/2</v>
      </c>
      <c r="AC213" s="33" t="str">
        <f t="shared" si="45"/>
        <v>ReX</v>
      </c>
    </row>
    <row r="214" spans="1:29" s="32" customFormat="1" x14ac:dyDescent="0.2">
      <c r="A214" s="129"/>
      <c r="B214" s="129"/>
      <c r="C214" s="47" t="s">
        <v>14</v>
      </c>
      <c r="D214" s="48" t="s">
        <v>3</v>
      </c>
      <c r="E214" s="49"/>
      <c r="F214" s="49"/>
      <c r="G214" s="49"/>
      <c r="H214" s="49"/>
      <c r="I214" s="50" t="s">
        <v>3</v>
      </c>
      <c r="J214" s="51"/>
      <c r="K214" s="17"/>
      <c r="L214" s="52"/>
      <c r="N214" s="33"/>
      <c r="S214" s="46"/>
      <c r="AB214" s="32" t="str">
        <f t="shared" si="47"/>
        <v>N-ADV-133-H-C/2</v>
      </c>
      <c r="AC214" s="33" t="str">
        <f t="shared" si="45"/>
        <v>ReX</v>
      </c>
    </row>
    <row r="215" spans="1:29" s="32" customFormat="1" x14ac:dyDescent="0.2">
      <c r="A215" s="129"/>
      <c r="B215" s="129"/>
      <c r="C215" s="47" t="s">
        <v>644</v>
      </c>
      <c r="D215" s="48" t="s">
        <v>3</v>
      </c>
      <c r="E215" s="49"/>
      <c r="F215" s="49"/>
      <c r="G215" s="49"/>
      <c r="H215" s="49"/>
      <c r="I215" s="50" t="s">
        <v>3</v>
      </c>
      <c r="J215" s="51"/>
      <c r="K215" s="17"/>
      <c r="L215" s="52"/>
      <c r="N215" s="33"/>
      <c r="S215" s="46"/>
      <c r="AB215" s="32" t="str">
        <f t="shared" si="47"/>
        <v>N-ADV-133-H-C/2</v>
      </c>
      <c r="AC215" s="33" t="str">
        <f t="shared" si="45"/>
        <v>ReX</v>
      </c>
    </row>
    <row r="216" spans="1:29" s="32" customFormat="1" x14ac:dyDescent="0.2">
      <c r="A216" s="130"/>
      <c r="B216" s="130"/>
      <c r="C216" s="53" t="s">
        <v>645</v>
      </c>
      <c r="D216" s="54" t="s">
        <v>3</v>
      </c>
      <c r="E216" s="55"/>
      <c r="F216" s="55"/>
      <c r="G216" s="55"/>
      <c r="H216" s="55"/>
      <c r="I216" s="56" t="s">
        <v>3</v>
      </c>
      <c r="J216" s="57"/>
      <c r="K216" s="18"/>
      <c r="L216" s="58"/>
      <c r="N216" s="33"/>
      <c r="S216" s="46"/>
      <c r="AB216" s="32" t="str">
        <f>AB209</f>
        <v>N-ADV-133-H-C/2</v>
      </c>
      <c r="AC216" s="33" t="str">
        <f t="shared" si="45"/>
        <v>ReX</v>
      </c>
    </row>
    <row r="217" spans="1:29" s="3" customFormat="1" x14ac:dyDescent="0.2">
      <c r="A217" s="13"/>
      <c r="B217" s="13"/>
      <c r="C217" s="14"/>
      <c r="D217" s="14"/>
      <c r="E217" s="14"/>
      <c r="F217" s="14"/>
      <c r="G217" s="14"/>
      <c r="H217" s="19"/>
      <c r="I217" s="15"/>
      <c r="J217" s="11"/>
      <c r="M217" s="23"/>
      <c r="Z217" s="9"/>
      <c r="AA217" s="8"/>
    </row>
    <row r="218" spans="1:29" s="3" customFormat="1" x14ac:dyDescent="0.2">
      <c r="A218" s="21" t="s">
        <v>473</v>
      </c>
      <c r="B218" s="13"/>
      <c r="C218" s="14"/>
      <c r="D218" s="14"/>
      <c r="E218" s="14"/>
      <c r="F218" s="14"/>
      <c r="G218" s="14"/>
      <c r="H218" s="19"/>
      <c r="I218" s="15"/>
      <c r="J218" s="11"/>
      <c r="M218" s="23"/>
      <c r="Z218" s="9"/>
      <c r="AA218" s="8"/>
    </row>
    <row r="219" spans="1:29" s="3" customFormat="1" x14ac:dyDescent="0.2">
      <c r="A219" s="13"/>
      <c r="B219" s="13"/>
      <c r="C219" s="14"/>
      <c r="D219" s="14"/>
      <c r="E219" s="14"/>
      <c r="F219" s="14"/>
      <c r="G219" s="14"/>
      <c r="H219" s="19" t="s">
        <v>474</v>
      </c>
      <c r="I219" s="15" t="s">
        <v>475</v>
      </c>
      <c r="J219" s="11"/>
      <c r="M219" s="23"/>
      <c r="Z219" s="9"/>
      <c r="AA219" s="8"/>
    </row>
    <row r="220" spans="1:29" s="3" customFormat="1" x14ac:dyDescent="0.2">
      <c r="A220" s="13"/>
      <c r="B220" s="13"/>
      <c r="C220" s="14"/>
      <c r="D220" s="14"/>
      <c r="E220" s="14"/>
      <c r="F220" s="14"/>
      <c r="G220" s="14"/>
      <c r="H220" s="19" t="s">
        <v>474</v>
      </c>
      <c r="I220" s="15" t="s">
        <v>476</v>
      </c>
      <c r="J220" s="11"/>
      <c r="M220" s="23"/>
      <c r="Z220" s="9"/>
      <c r="AA220" s="8"/>
    </row>
    <row r="221" spans="1:29" s="3" customFormat="1" x14ac:dyDescent="0.2">
      <c r="A221" s="13"/>
      <c r="B221" s="13"/>
      <c r="C221" s="14"/>
      <c r="D221" s="14"/>
      <c r="E221" s="14"/>
      <c r="F221" s="14"/>
      <c r="G221" s="14"/>
      <c r="H221" s="19" t="s">
        <v>474</v>
      </c>
      <c r="I221" s="15" t="s">
        <v>478</v>
      </c>
      <c r="J221" s="11"/>
      <c r="M221" s="23"/>
      <c r="Z221" s="9"/>
      <c r="AA221" s="8"/>
    </row>
    <row r="222" spans="1:29" s="3" customFormat="1" x14ac:dyDescent="0.2">
      <c r="A222" s="13"/>
      <c r="B222" s="13"/>
      <c r="C222" s="14"/>
      <c r="D222" s="14"/>
      <c r="E222" s="14"/>
      <c r="F222" s="14"/>
      <c r="G222" s="14"/>
      <c r="H222" s="19" t="s">
        <v>474</v>
      </c>
      <c r="I222" s="15" t="s">
        <v>477</v>
      </c>
      <c r="J222" s="11"/>
      <c r="M222" s="23"/>
      <c r="Z222" s="9"/>
      <c r="AA222" s="8"/>
    </row>
    <row r="223" spans="1:29" s="3" customFormat="1" x14ac:dyDescent="0.2">
      <c r="A223" s="13"/>
      <c r="B223" s="13"/>
      <c r="C223" s="14"/>
      <c r="D223" s="14"/>
      <c r="E223" s="14"/>
      <c r="F223" s="14"/>
      <c r="G223" s="14"/>
      <c r="H223" s="19" t="s">
        <v>474</v>
      </c>
      <c r="I223" s="15" t="s">
        <v>479</v>
      </c>
      <c r="J223" s="11"/>
      <c r="M223" s="23"/>
      <c r="Z223" s="9"/>
      <c r="AA223" s="8"/>
    </row>
    <row r="224" spans="1:29" s="3" customFormat="1" x14ac:dyDescent="0.2">
      <c r="A224" s="13"/>
      <c r="B224" s="13"/>
      <c r="C224" s="14"/>
      <c r="D224" s="14"/>
      <c r="E224" s="14"/>
      <c r="F224" s="14"/>
      <c r="G224" s="14"/>
      <c r="H224" s="19"/>
      <c r="I224" s="15"/>
      <c r="J224" s="11"/>
      <c r="M224" s="23"/>
      <c r="Z224" s="9"/>
      <c r="AA224" s="8"/>
    </row>
    <row r="225" spans="1:27" s="3" customFormat="1" x14ac:dyDescent="0.2">
      <c r="A225" s="13"/>
      <c r="B225" s="13"/>
      <c r="C225" s="14"/>
      <c r="D225" s="14"/>
      <c r="E225" s="14"/>
      <c r="F225" s="14"/>
      <c r="G225" s="14"/>
      <c r="H225" s="19" t="s">
        <v>480</v>
      </c>
      <c r="I225" s="15" t="s">
        <v>475</v>
      </c>
      <c r="J225" s="11"/>
      <c r="M225" s="23"/>
      <c r="Z225" s="9"/>
      <c r="AA225" s="8"/>
    </row>
    <row r="226" spans="1:27" s="3" customFormat="1" x14ac:dyDescent="0.2">
      <c r="A226" s="13"/>
      <c r="B226" s="13"/>
      <c r="C226" s="14"/>
      <c r="D226" s="14"/>
      <c r="E226" s="14"/>
      <c r="F226" s="14"/>
      <c r="G226" s="14"/>
      <c r="H226" s="19" t="s">
        <v>480</v>
      </c>
      <c r="I226" s="15" t="s">
        <v>476</v>
      </c>
      <c r="J226" s="11"/>
      <c r="M226" s="23"/>
      <c r="Z226" s="9"/>
      <c r="AA226" s="8"/>
    </row>
    <row r="227" spans="1:27" s="3" customFormat="1" x14ac:dyDescent="0.2">
      <c r="A227" s="13"/>
      <c r="B227" s="13"/>
      <c r="C227" s="14"/>
      <c r="D227" s="14"/>
      <c r="E227" s="14"/>
      <c r="F227" s="14"/>
      <c r="G227" s="14"/>
      <c r="H227" s="19" t="s">
        <v>480</v>
      </c>
      <c r="I227" s="15" t="s">
        <v>478</v>
      </c>
      <c r="J227" s="11"/>
      <c r="M227" s="23"/>
      <c r="Z227" s="9"/>
      <c r="AA227" s="8"/>
    </row>
    <row r="228" spans="1:27" s="3" customFormat="1" x14ac:dyDescent="0.2">
      <c r="A228" s="13"/>
      <c r="B228" s="13"/>
      <c r="C228" s="14"/>
      <c r="D228" s="14"/>
      <c r="E228" s="14"/>
      <c r="F228" s="14"/>
      <c r="G228" s="14"/>
      <c r="H228" s="19" t="s">
        <v>480</v>
      </c>
      <c r="I228" s="15" t="s">
        <v>477</v>
      </c>
      <c r="J228" s="11"/>
      <c r="M228" s="23"/>
      <c r="Z228" s="9"/>
      <c r="AA228" s="8"/>
    </row>
    <row r="229" spans="1:27" s="3" customFormat="1" x14ac:dyDescent="0.2">
      <c r="A229" s="13"/>
      <c r="B229" s="13"/>
      <c r="C229" s="14"/>
      <c r="D229" s="14"/>
      <c r="E229" s="14"/>
      <c r="F229" s="14"/>
      <c r="G229" s="14"/>
      <c r="H229" s="19" t="s">
        <v>480</v>
      </c>
      <c r="I229" s="15" t="s">
        <v>479</v>
      </c>
      <c r="J229" s="11"/>
      <c r="M229" s="23"/>
      <c r="Z229" s="9"/>
      <c r="AA229" s="8"/>
    </row>
    <row r="230" spans="1:27" s="3" customFormat="1" x14ac:dyDescent="0.2">
      <c r="A230" s="13"/>
      <c r="B230" s="13"/>
      <c r="C230" s="14"/>
      <c r="D230" s="14"/>
      <c r="E230" s="14"/>
      <c r="F230" s="14"/>
      <c r="G230" s="14"/>
      <c r="H230" s="19"/>
      <c r="I230" s="15"/>
      <c r="J230" s="11"/>
      <c r="M230" s="23"/>
      <c r="Z230" s="9"/>
      <c r="AA230" s="8"/>
    </row>
    <row r="231" spans="1:27" s="3" customFormat="1" x14ac:dyDescent="0.2">
      <c r="A231" s="13"/>
      <c r="B231" s="13"/>
      <c r="C231" s="14"/>
      <c r="D231" s="14"/>
      <c r="E231" s="14"/>
      <c r="F231" s="14"/>
      <c r="G231" s="14"/>
      <c r="H231" s="19" t="s">
        <v>481</v>
      </c>
      <c r="I231" s="15" t="s">
        <v>475</v>
      </c>
      <c r="J231" s="11"/>
      <c r="M231" s="23"/>
      <c r="Z231" s="9"/>
      <c r="AA231" s="8"/>
    </row>
    <row r="232" spans="1:27" s="3" customFormat="1" x14ac:dyDescent="0.2">
      <c r="A232" s="13"/>
      <c r="B232" s="13"/>
      <c r="C232" s="14"/>
      <c r="D232" s="14"/>
      <c r="E232" s="14"/>
      <c r="F232" s="14"/>
      <c r="G232" s="14"/>
      <c r="H232" s="19" t="s">
        <v>481</v>
      </c>
      <c r="I232" s="15" t="s">
        <v>476</v>
      </c>
      <c r="J232" s="11"/>
      <c r="M232" s="23"/>
      <c r="Z232" s="9"/>
      <c r="AA232" s="8"/>
    </row>
    <row r="233" spans="1:27" s="3" customFormat="1" x14ac:dyDescent="0.2">
      <c r="A233" s="13"/>
      <c r="B233" s="13"/>
      <c r="C233" s="14"/>
      <c r="D233" s="14"/>
      <c r="E233" s="14"/>
      <c r="F233" s="14"/>
      <c r="G233" s="14"/>
      <c r="H233" s="19" t="s">
        <v>481</v>
      </c>
      <c r="I233" s="15" t="s">
        <v>478</v>
      </c>
      <c r="J233" s="11"/>
      <c r="M233" s="23"/>
      <c r="Z233" s="9"/>
      <c r="AA233" s="8"/>
    </row>
    <row r="234" spans="1:27" s="3" customFormat="1" x14ac:dyDescent="0.2">
      <c r="A234" s="13"/>
      <c r="B234" s="13"/>
      <c r="C234" s="14"/>
      <c r="D234" s="14"/>
      <c r="E234" s="14"/>
      <c r="F234" s="14"/>
      <c r="G234" s="14"/>
      <c r="H234" s="19" t="s">
        <v>481</v>
      </c>
      <c r="I234" s="15" t="s">
        <v>477</v>
      </c>
      <c r="J234" s="11"/>
      <c r="M234" s="23"/>
      <c r="Z234" s="9"/>
      <c r="AA234" s="8"/>
    </row>
    <row r="235" spans="1:27" s="3" customFormat="1" x14ac:dyDescent="0.2">
      <c r="A235" s="13"/>
      <c r="B235" s="13"/>
      <c r="C235" s="14"/>
      <c r="D235" s="14"/>
      <c r="E235" s="14"/>
      <c r="F235" s="14"/>
      <c r="G235" s="14"/>
      <c r="H235" s="19" t="s">
        <v>481</v>
      </c>
      <c r="I235" s="15" t="s">
        <v>479</v>
      </c>
      <c r="J235" s="11"/>
      <c r="M235" s="23"/>
      <c r="Z235" s="9"/>
      <c r="AA235" s="8"/>
    </row>
    <row r="236" spans="1:27" s="3" customFormat="1" x14ac:dyDescent="0.2">
      <c r="A236" s="13"/>
      <c r="B236" s="13"/>
      <c r="C236" s="14"/>
      <c r="D236" s="14"/>
      <c r="E236" s="14"/>
      <c r="F236" s="14"/>
      <c r="G236" s="14"/>
      <c r="H236" s="19"/>
      <c r="I236" s="15"/>
      <c r="J236" s="11"/>
      <c r="M236" s="23"/>
      <c r="Z236" s="9"/>
      <c r="AA236" s="8"/>
    </row>
    <row r="237" spans="1:27" s="3" customFormat="1" x14ac:dyDescent="0.2">
      <c r="A237" s="13"/>
      <c r="B237" s="13"/>
      <c r="C237" s="14"/>
      <c r="D237" s="14"/>
      <c r="E237" s="14"/>
      <c r="F237" s="14"/>
      <c r="G237" s="14"/>
      <c r="H237" s="19" t="s">
        <v>482</v>
      </c>
      <c r="I237" s="15" t="s">
        <v>475</v>
      </c>
      <c r="J237" s="11"/>
      <c r="M237" s="23"/>
      <c r="Z237" s="9"/>
      <c r="AA237" s="8"/>
    </row>
    <row r="238" spans="1:27" s="3" customFormat="1" x14ac:dyDescent="0.2">
      <c r="A238" s="13"/>
      <c r="B238" s="13"/>
      <c r="C238" s="14"/>
      <c r="D238" s="14"/>
      <c r="E238" s="14"/>
      <c r="F238" s="14"/>
      <c r="G238" s="14"/>
      <c r="H238" s="19" t="s">
        <v>482</v>
      </c>
      <c r="I238" s="15" t="s">
        <v>476</v>
      </c>
      <c r="J238" s="11"/>
      <c r="M238" s="23"/>
      <c r="Z238" s="9"/>
      <c r="AA238" s="8"/>
    </row>
    <row r="239" spans="1:27" s="3" customFormat="1" x14ac:dyDescent="0.2">
      <c r="A239" s="13"/>
      <c r="B239" s="13"/>
      <c r="C239" s="14"/>
      <c r="D239" s="14"/>
      <c r="E239" s="14"/>
      <c r="F239" s="14"/>
      <c r="G239" s="14"/>
      <c r="H239" s="19" t="s">
        <v>482</v>
      </c>
      <c r="I239" s="15" t="s">
        <v>478</v>
      </c>
      <c r="J239" s="11"/>
      <c r="M239" s="23"/>
      <c r="Z239" s="9"/>
      <c r="AA239" s="8"/>
    </row>
    <row r="240" spans="1:27" s="3" customFormat="1" x14ac:dyDescent="0.2">
      <c r="A240" s="13"/>
      <c r="B240" s="13"/>
      <c r="C240" s="14"/>
      <c r="D240" s="14"/>
      <c r="E240" s="14"/>
      <c r="F240" s="14"/>
      <c r="G240" s="14"/>
      <c r="H240" s="19" t="s">
        <v>482</v>
      </c>
      <c r="I240" s="15" t="s">
        <v>477</v>
      </c>
      <c r="J240" s="11"/>
      <c r="M240" s="23"/>
      <c r="Z240" s="9"/>
      <c r="AA240" s="8"/>
    </row>
    <row r="241" spans="1:27" s="3" customFormat="1" x14ac:dyDescent="0.2">
      <c r="A241" s="13"/>
      <c r="B241" s="13"/>
      <c r="C241" s="14"/>
      <c r="D241" s="14"/>
      <c r="E241" s="14"/>
      <c r="F241" s="14"/>
      <c r="G241" s="14"/>
      <c r="H241" s="19" t="s">
        <v>482</v>
      </c>
      <c r="I241" s="15" t="s">
        <v>479</v>
      </c>
      <c r="J241" s="11"/>
      <c r="M241" s="23"/>
      <c r="Z241" s="9"/>
      <c r="AA241" s="8"/>
    </row>
    <row r="242" spans="1:27" s="3" customFormat="1" x14ac:dyDescent="0.2">
      <c r="A242" s="13"/>
      <c r="B242" s="13"/>
      <c r="C242" s="14"/>
      <c r="D242" s="14"/>
      <c r="E242" s="14"/>
      <c r="F242" s="14"/>
      <c r="G242" s="14"/>
      <c r="H242" s="19"/>
      <c r="I242" s="15"/>
      <c r="J242" s="11"/>
      <c r="M242" s="23"/>
      <c r="Z242" s="9"/>
      <c r="AA242" s="8"/>
    </row>
    <row r="243" spans="1:27" s="3" customFormat="1" x14ac:dyDescent="0.2">
      <c r="A243" s="13"/>
      <c r="B243" s="13"/>
      <c r="C243" s="14"/>
      <c r="D243" s="14"/>
      <c r="E243" s="14"/>
      <c r="F243" s="14"/>
      <c r="G243" s="14"/>
      <c r="H243" s="19" t="s">
        <v>483</v>
      </c>
      <c r="I243" s="15" t="s">
        <v>475</v>
      </c>
      <c r="J243" s="11"/>
      <c r="M243" s="23"/>
      <c r="Z243" s="9"/>
      <c r="AA243" s="8"/>
    </row>
    <row r="244" spans="1:27" s="3" customFormat="1" x14ac:dyDescent="0.2">
      <c r="A244" s="13"/>
      <c r="B244" s="13"/>
      <c r="C244" s="14"/>
      <c r="D244" s="14"/>
      <c r="E244" s="14"/>
      <c r="F244" s="14"/>
      <c r="G244" s="14"/>
      <c r="H244" s="19" t="s">
        <v>483</v>
      </c>
      <c r="I244" s="15" t="s">
        <v>476</v>
      </c>
      <c r="J244" s="11"/>
      <c r="M244" s="23"/>
      <c r="Z244" s="9"/>
      <c r="AA244" s="8"/>
    </row>
    <row r="245" spans="1:27" s="3" customFormat="1" x14ac:dyDescent="0.2">
      <c r="A245" s="13"/>
      <c r="B245" s="13"/>
      <c r="C245" s="14"/>
      <c r="D245" s="14"/>
      <c r="E245" s="14"/>
      <c r="F245" s="14"/>
      <c r="G245" s="14"/>
      <c r="H245" s="19" t="s">
        <v>483</v>
      </c>
      <c r="I245" s="15" t="s">
        <v>478</v>
      </c>
      <c r="J245" s="11"/>
      <c r="M245" s="23"/>
      <c r="Z245" s="9"/>
      <c r="AA245" s="8"/>
    </row>
    <row r="246" spans="1:27" s="3" customFormat="1" x14ac:dyDescent="0.2">
      <c r="A246" s="13"/>
      <c r="B246" s="13"/>
      <c r="C246" s="14"/>
      <c r="D246" s="14"/>
      <c r="E246" s="14"/>
      <c r="F246" s="14"/>
      <c r="G246" s="14"/>
      <c r="H246" s="19" t="s">
        <v>483</v>
      </c>
      <c r="I246" s="15" t="s">
        <v>477</v>
      </c>
      <c r="J246" s="11"/>
      <c r="M246" s="23"/>
      <c r="Z246" s="9"/>
      <c r="AA246" s="8"/>
    </row>
    <row r="247" spans="1:27" s="3" customFormat="1" x14ac:dyDescent="0.2">
      <c r="A247" s="13"/>
      <c r="B247" s="13"/>
      <c r="C247" s="14"/>
      <c r="D247" s="14"/>
      <c r="E247" s="14"/>
      <c r="F247" s="14"/>
      <c r="G247" s="14"/>
      <c r="H247" s="19" t="s">
        <v>483</v>
      </c>
      <c r="I247" s="15" t="s">
        <v>479</v>
      </c>
      <c r="J247" s="11"/>
      <c r="M247" s="23"/>
      <c r="Z247" s="9"/>
      <c r="AA247" s="8"/>
    </row>
    <row r="248" spans="1:27" s="3" customFormat="1" x14ac:dyDescent="0.2">
      <c r="A248" s="13"/>
      <c r="B248" s="13"/>
      <c r="C248" s="14"/>
      <c r="D248" s="14"/>
      <c r="E248" s="14"/>
      <c r="F248" s="14"/>
      <c r="G248" s="14"/>
      <c r="H248" s="19"/>
      <c r="I248" s="15"/>
      <c r="J248" s="11"/>
      <c r="M248" s="23"/>
      <c r="Z248" s="9"/>
      <c r="AA248" s="8"/>
    </row>
    <row r="249" spans="1:27" s="3" customFormat="1" x14ac:dyDescent="0.2">
      <c r="A249" s="13"/>
      <c r="B249" s="13"/>
      <c r="C249" s="14"/>
      <c r="D249" s="14"/>
      <c r="E249" s="14"/>
      <c r="F249" s="14"/>
      <c r="G249" s="14"/>
      <c r="H249" s="19" t="s">
        <v>484</v>
      </c>
      <c r="I249" s="15" t="s">
        <v>475</v>
      </c>
      <c r="J249" s="11"/>
      <c r="M249" s="23"/>
      <c r="Z249" s="9"/>
      <c r="AA249" s="8"/>
    </row>
    <row r="250" spans="1:27" s="3" customFormat="1" x14ac:dyDescent="0.2">
      <c r="A250" s="13"/>
      <c r="B250" s="13"/>
      <c r="C250" s="14"/>
      <c r="D250" s="14"/>
      <c r="E250" s="14"/>
      <c r="F250" s="14"/>
      <c r="G250" s="14"/>
      <c r="H250" s="19" t="s">
        <v>484</v>
      </c>
      <c r="I250" s="15" t="s">
        <v>476</v>
      </c>
      <c r="J250" s="11"/>
      <c r="M250" s="23"/>
      <c r="Z250" s="9"/>
      <c r="AA250" s="8"/>
    </row>
    <row r="251" spans="1:27" s="3" customFormat="1" x14ac:dyDescent="0.2">
      <c r="A251" s="13"/>
      <c r="B251" s="13"/>
      <c r="C251" s="14"/>
      <c r="D251" s="14"/>
      <c r="E251" s="14"/>
      <c r="F251" s="14"/>
      <c r="G251" s="14"/>
      <c r="H251" s="19" t="s">
        <v>484</v>
      </c>
      <c r="I251" s="15" t="s">
        <v>478</v>
      </c>
      <c r="J251" s="11"/>
      <c r="M251" s="23"/>
      <c r="Z251" s="9"/>
      <c r="AA251" s="8"/>
    </row>
    <row r="252" spans="1:27" s="3" customFormat="1" x14ac:dyDescent="0.2">
      <c r="A252" s="13"/>
      <c r="B252" s="13"/>
      <c r="C252" s="14"/>
      <c r="D252" s="14"/>
      <c r="E252" s="14"/>
      <c r="F252" s="14"/>
      <c r="G252" s="14"/>
      <c r="H252" s="19" t="s">
        <v>484</v>
      </c>
      <c r="I252" s="15" t="s">
        <v>477</v>
      </c>
      <c r="J252" s="11"/>
      <c r="M252" s="23"/>
      <c r="Z252" s="9"/>
      <c r="AA252" s="8"/>
    </row>
    <row r="253" spans="1:27" s="3" customFormat="1" x14ac:dyDescent="0.2">
      <c r="A253" s="13"/>
      <c r="B253" s="13"/>
      <c r="C253" s="14"/>
      <c r="D253" s="14"/>
      <c r="E253" s="14"/>
      <c r="F253" s="14"/>
      <c r="G253" s="14"/>
      <c r="H253" s="19" t="s">
        <v>484</v>
      </c>
      <c r="I253" s="15" t="s">
        <v>479</v>
      </c>
      <c r="J253" s="11"/>
      <c r="M253" s="23"/>
      <c r="Z253" s="9"/>
      <c r="AA253" s="8"/>
    </row>
    <row r="254" spans="1:27" s="3" customFormat="1" x14ac:dyDescent="0.2">
      <c r="A254" s="20"/>
      <c r="B254" s="13"/>
      <c r="C254" s="14"/>
      <c r="D254" s="14"/>
      <c r="E254" s="14"/>
      <c r="F254" s="14"/>
      <c r="G254" s="14"/>
      <c r="H254" s="22"/>
      <c r="I254" s="15"/>
      <c r="J254" s="11"/>
      <c r="L254" s="11"/>
      <c r="Z254" s="9"/>
      <c r="AA254" s="8"/>
    </row>
    <row r="255" spans="1:27" s="3" customFormat="1" x14ac:dyDescent="0.2">
      <c r="A255" s="13"/>
      <c r="B255" s="13"/>
      <c r="C255" s="14"/>
      <c r="D255" s="14"/>
      <c r="E255" s="14"/>
      <c r="F255" s="14"/>
      <c r="G255" s="14"/>
      <c r="H255" s="19" t="s">
        <v>485</v>
      </c>
      <c r="I255" s="15" t="s">
        <v>475</v>
      </c>
      <c r="J255" s="11"/>
      <c r="M255" s="23"/>
      <c r="Z255" s="9"/>
      <c r="AA255" s="8"/>
    </row>
    <row r="256" spans="1:27" s="3" customFormat="1" x14ac:dyDescent="0.2">
      <c r="A256" s="13"/>
      <c r="B256" s="13"/>
      <c r="C256" s="14"/>
      <c r="D256" s="14"/>
      <c r="E256" s="14"/>
      <c r="F256" s="14"/>
      <c r="G256" s="14"/>
      <c r="H256" s="19" t="s">
        <v>485</v>
      </c>
      <c r="I256" s="15" t="s">
        <v>476</v>
      </c>
      <c r="J256" s="11"/>
      <c r="M256" s="23"/>
      <c r="Z256" s="9"/>
      <c r="AA256" s="8"/>
    </row>
    <row r="257" spans="1:27" s="3" customFormat="1" x14ac:dyDescent="0.2">
      <c r="A257" s="13"/>
      <c r="B257" s="13"/>
      <c r="C257" s="14"/>
      <c r="D257" s="14"/>
      <c r="E257" s="14"/>
      <c r="F257" s="14"/>
      <c r="G257" s="14"/>
      <c r="H257" s="19" t="s">
        <v>485</v>
      </c>
      <c r="I257" s="15" t="s">
        <v>478</v>
      </c>
      <c r="J257" s="11"/>
      <c r="M257" s="23"/>
      <c r="Z257" s="9"/>
      <c r="AA257" s="8"/>
    </row>
    <row r="258" spans="1:27" s="3" customFormat="1" x14ac:dyDescent="0.2">
      <c r="A258" s="13"/>
      <c r="B258" s="13"/>
      <c r="C258" s="14"/>
      <c r="D258" s="14"/>
      <c r="E258" s="14"/>
      <c r="F258" s="14"/>
      <c r="G258" s="14"/>
      <c r="H258" s="19" t="s">
        <v>485</v>
      </c>
      <c r="I258" s="15" t="s">
        <v>477</v>
      </c>
      <c r="J258" s="11"/>
      <c r="M258" s="23"/>
      <c r="Z258" s="9"/>
      <c r="AA258" s="8"/>
    </row>
    <row r="259" spans="1:27" s="3" customFormat="1" x14ac:dyDescent="0.2">
      <c r="A259" s="13"/>
      <c r="B259" s="13"/>
      <c r="C259" s="14"/>
      <c r="D259" s="14"/>
      <c r="E259" s="14"/>
      <c r="F259" s="14"/>
      <c r="G259" s="14"/>
      <c r="H259" s="19" t="s">
        <v>485</v>
      </c>
      <c r="I259" s="15" t="s">
        <v>479</v>
      </c>
      <c r="J259" s="11"/>
      <c r="M259" s="23"/>
      <c r="Z259" s="9"/>
      <c r="AA259" s="8"/>
    </row>
    <row r="260" spans="1:27" s="3" customFormat="1" x14ac:dyDescent="0.2">
      <c r="A260" s="13"/>
      <c r="B260" s="13"/>
      <c r="C260" s="14"/>
      <c r="D260" s="14"/>
      <c r="E260" s="14"/>
      <c r="F260" s="14"/>
      <c r="G260" s="14"/>
      <c r="H260" s="19"/>
      <c r="I260" s="15"/>
      <c r="J260" s="11"/>
      <c r="M260" s="23"/>
      <c r="Z260" s="9"/>
      <c r="AA260" s="8"/>
    </row>
    <row r="261" spans="1:27" s="3" customFormat="1" x14ac:dyDescent="0.2">
      <c r="A261" s="13"/>
      <c r="B261" s="13"/>
      <c r="C261" s="14"/>
      <c r="D261" s="14"/>
      <c r="E261" s="14"/>
      <c r="F261" s="14"/>
      <c r="G261" s="14"/>
      <c r="H261" s="19" t="s">
        <v>486</v>
      </c>
      <c r="I261" s="15" t="s">
        <v>475</v>
      </c>
      <c r="J261" s="11"/>
      <c r="M261" s="23"/>
      <c r="Z261" s="9"/>
      <c r="AA261" s="8"/>
    </row>
    <row r="262" spans="1:27" s="3" customFormat="1" x14ac:dyDescent="0.2">
      <c r="A262" s="13"/>
      <c r="B262" s="13"/>
      <c r="C262" s="14"/>
      <c r="D262" s="14"/>
      <c r="E262" s="14"/>
      <c r="F262" s="14"/>
      <c r="G262" s="14"/>
      <c r="H262" s="19" t="s">
        <v>486</v>
      </c>
      <c r="I262" s="15" t="s">
        <v>476</v>
      </c>
      <c r="J262" s="11"/>
      <c r="M262" s="23"/>
      <c r="Z262" s="9"/>
      <c r="AA262" s="8"/>
    </row>
    <row r="263" spans="1:27" s="3" customFormat="1" x14ac:dyDescent="0.2">
      <c r="A263" s="13"/>
      <c r="B263" s="13"/>
      <c r="C263" s="14"/>
      <c r="D263" s="14"/>
      <c r="E263" s="14"/>
      <c r="F263" s="14"/>
      <c r="G263" s="14"/>
      <c r="H263" s="19" t="s">
        <v>486</v>
      </c>
      <c r="I263" s="15" t="s">
        <v>478</v>
      </c>
      <c r="J263" s="11"/>
      <c r="M263" s="23"/>
      <c r="Z263" s="9"/>
      <c r="AA263" s="8"/>
    </row>
    <row r="264" spans="1:27" s="3" customFormat="1" x14ac:dyDescent="0.2">
      <c r="A264" s="13"/>
      <c r="B264" s="13"/>
      <c r="C264" s="14"/>
      <c r="D264" s="14"/>
      <c r="E264" s="14"/>
      <c r="F264" s="14"/>
      <c r="G264" s="14"/>
      <c r="H264" s="19" t="s">
        <v>486</v>
      </c>
      <c r="I264" s="15" t="s">
        <v>477</v>
      </c>
      <c r="J264" s="11"/>
      <c r="M264" s="23"/>
      <c r="Z264" s="9"/>
      <c r="AA264" s="8"/>
    </row>
    <row r="265" spans="1:27" s="3" customFormat="1" x14ac:dyDescent="0.2">
      <c r="A265" s="13"/>
      <c r="B265" s="13"/>
      <c r="C265" s="14"/>
      <c r="D265" s="14"/>
      <c r="E265" s="14"/>
      <c r="F265" s="14"/>
      <c r="G265" s="14"/>
      <c r="H265" s="19" t="s">
        <v>486</v>
      </c>
      <c r="I265" s="15" t="s">
        <v>479</v>
      </c>
      <c r="J265" s="11"/>
      <c r="M265" s="23"/>
      <c r="Z265" s="9"/>
      <c r="AA265" s="8"/>
    </row>
    <row r="266" spans="1:27" s="3" customFormat="1" x14ac:dyDescent="0.2">
      <c r="A266" s="13"/>
      <c r="B266" s="13"/>
      <c r="C266" s="14"/>
      <c r="D266" s="14"/>
      <c r="E266" s="14"/>
      <c r="F266" s="14"/>
      <c r="G266" s="14"/>
      <c r="H266" s="19"/>
      <c r="I266" s="15"/>
      <c r="J266" s="11"/>
      <c r="M266" s="23"/>
      <c r="Z266" s="9"/>
      <c r="AA266" s="8"/>
    </row>
    <row r="267" spans="1:27" s="3" customFormat="1" x14ac:dyDescent="0.2">
      <c r="A267" s="13"/>
      <c r="B267" s="13"/>
      <c r="C267" s="14"/>
      <c r="D267" s="14"/>
      <c r="E267" s="14"/>
      <c r="F267" s="14"/>
      <c r="G267" s="14"/>
      <c r="H267" s="19" t="s">
        <v>487</v>
      </c>
      <c r="I267" s="15" t="s">
        <v>475</v>
      </c>
      <c r="J267" s="11"/>
      <c r="M267" s="23"/>
      <c r="Z267" s="9"/>
      <c r="AA267" s="8"/>
    </row>
    <row r="268" spans="1:27" s="3" customFormat="1" x14ac:dyDescent="0.2">
      <c r="A268" s="13"/>
      <c r="B268" s="13"/>
      <c r="C268" s="14"/>
      <c r="D268" s="14"/>
      <c r="E268" s="14"/>
      <c r="F268" s="14"/>
      <c r="G268" s="14"/>
      <c r="H268" s="19" t="s">
        <v>487</v>
      </c>
      <c r="I268" s="15" t="s">
        <v>476</v>
      </c>
      <c r="J268" s="11"/>
      <c r="M268" s="23"/>
      <c r="Z268" s="9"/>
      <c r="AA268" s="8"/>
    </row>
    <row r="269" spans="1:27" s="3" customFormat="1" x14ac:dyDescent="0.2">
      <c r="A269" s="13"/>
      <c r="B269" s="13"/>
      <c r="C269" s="14"/>
      <c r="D269" s="14"/>
      <c r="E269" s="14"/>
      <c r="F269" s="14"/>
      <c r="G269" s="14"/>
      <c r="H269" s="19" t="s">
        <v>487</v>
      </c>
      <c r="I269" s="15" t="s">
        <v>478</v>
      </c>
      <c r="J269" s="11"/>
      <c r="M269" s="23"/>
      <c r="Z269" s="9"/>
      <c r="AA269" s="8"/>
    </row>
    <row r="270" spans="1:27" s="3" customFormat="1" x14ac:dyDescent="0.2">
      <c r="A270" s="13"/>
      <c r="B270" s="13"/>
      <c r="C270" s="14"/>
      <c r="D270" s="14"/>
      <c r="E270" s="14"/>
      <c r="F270" s="14"/>
      <c r="G270" s="14"/>
      <c r="H270" s="19" t="s">
        <v>487</v>
      </c>
      <c r="I270" s="15" t="s">
        <v>477</v>
      </c>
      <c r="J270" s="11"/>
      <c r="M270" s="23"/>
      <c r="Z270" s="9"/>
      <c r="AA270" s="8"/>
    </row>
    <row r="271" spans="1:27" s="3" customFormat="1" x14ac:dyDescent="0.2">
      <c r="A271" s="13"/>
      <c r="B271" s="13"/>
      <c r="C271" s="14"/>
      <c r="D271" s="14"/>
      <c r="E271" s="14"/>
      <c r="F271" s="14"/>
      <c r="G271" s="14"/>
      <c r="H271" s="19" t="s">
        <v>487</v>
      </c>
      <c r="I271" s="15" t="s">
        <v>479</v>
      </c>
      <c r="J271" s="11"/>
      <c r="M271" s="23"/>
      <c r="Z271" s="9"/>
      <c r="AA271" s="8"/>
    </row>
    <row r="272" spans="1:27" s="3" customFormat="1" x14ac:dyDescent="0.2">
      <c r="A272" s="13"/>
      <c r="B272" s="13"/>
      <c r="C272" s="14"/>
      <c r="D272" s="14"/>
      <c r="E272" s="14"/>
      <c r="F272" s="14"/>
      <c r="G272" s="14"/>
      <c r="H272" s="19"/>
      <c r="I272" s="15"/>
      <c r="J272" s="11"/>
      <c r="M272" s="23"/>
      <c r="Z272" s="9"/>
      <c r="AA272" s="8"/>
    </row>
    <row r="273" spans="1:27" s="3" customFormat="1" x14ac:dyDescent="0.2">
      <c r="A273" s="13"/>
      <c r="B273" s="13"/>
      <c r="C273" s="14"/>
      <c r="D273" s="14"/>
      <c r="E273" s="14"/>
      <c r="F273" s="14"/>
      <c r="G273" s="14"/>
      <c r="H273" s="19" t="s">
        <v>488</v>
      </c>
      <c r="I273" s="15" t="s">
        <v>475</v>
      </c>
      <c r="J273" s="11"/>
      <c r="M273" s="23"/>
      <c r="Z273" s="9"/>
      <c r="AA273" s="8"/>
    </row>
    <row r="274" spans="1:27" s="3" customFormat="1" x14ac:dyDescent="0.2">
      <c r="A274" s="13"/>
      <c r="B274" s="13"/>
      <c r="C274" s="14"/>
      <c r="D274" s="14"/>
      <c r="E274" s="14"/>
      <c r="F274" s="14"/>
      <c r="G274" s="14"/>
      <c r="H274" s="19" t="s">
        <v>488</v>
      </c>
      <c r="I274" s="15" t="s">
        <v>476</v>
      </c>
      <c r="J274" s="11"/>
      <c r="M274" s="23"/>
      <c r="Z274" s="9"/>
      <c r="AA274" s="8"/>
    </row>
    <row r="275" spans="1:27" s="3" customFormat="1" x14ac:dyDescent="0.2">
      <c r="A275" s="13"/>
      <c r="B275" s="13"/>
      <c r="C275" s="14"/>
      <c r="D275" s="14"/>
      <c r="E275" s="14"/>
      <c r="F275" s="14"/>
      <c r="G275" s="14"/>
      <c r="H275" s="19" t="s">
        <v>488</v>
      </c>
      <c r="I275" s="15" t="s">
        <v>478</v>
      </c>
      <c r="J275" s="11"/>
      <c r="M275" s="23"/>
      <c r="Z275" s="9"/>
      <c r="AA275" s="8"/>
    </row>
    <row r="276" spans="1:27" s="3" customFormat="1" x14ac:dyDescent="0.2">
      <c r="A276" s="13"/>
      <c r="B276" s="13"/>
      <c r="C276" s="14"/>
      <c r="D276" s="14"/>
      <c r="E276" s="14"/>
      <c r="F276" s="14"/>
      <c r="G276" s="14"/>
      <c r="H276" s="19" t="s">
        <v>488</v>
      </c>
      <c r="I276" s="15" t="s">
        <v>477</v>
      </c>
      <c r="J276" s="11"/>
      <c r="M276" s="23"/>
      <c r="Z276" s="9"/>
      <c r="AA276" s="8"/>
    </row>
    <row r="277" spans="1:27" s="3" customFormat="1" x14ac:dyDescent="0.2">
      <c r="A277" s="13"/>
      <c r="B277" s="13"/>
      <c r="C277" s="14"/>
      <c r="D277" s="14"/>
      <c r="E277" s="14"/>
      <c r="F277" s="14"/>
      <c r="G277" s="14"/>
      <c r="H277" s="19" t="s">
        <v>488</v>
      </c>
      <c r="I277" s="15" t="s">
        <v>479</v>
      </c>
      <c r="J277" s="11"/>
      <c r="M277" s="23"/>
      <c r="Z277" s="9"/>
      <c r="AA277" s="8"/>
    </row>
    <row r="278" spans="1:27" s="3" customFormat="1" x14ac:dyDescent="0.2">
      <c r="A278" s="13"/>
      <c r="B278" s="13"/>
      <c r="C278" s="14"/>
      <c r="D278" s="14"/>
      <c r="E278" s="14"/>
      <c r="F278" s="14"/>
      <c r="G278" s="14"/>
      <c r="H278" s="19"/>
      <c r="I278" s="15"/>
      <c r="J278" s="11"/>
      <c r="M278" s="23"/>
      <c r="Z278" s="9"/>
      <c r="AA278" s="8"/>
    </row>
    <row r="279" spans="1:27" s="3" customFormat="1" x14ac:dyDescent="0.2">
      <c r="A279" s="13"/>
      <c r="B279" s="13"/>
      <c r="C279" s="14"/>
      <c r="D279" s="14"/>
      <c r="E279" s="14"/>
      <c r="F279" s="14"/>
      <c r="G279" s="14"/>
      <c r="H279" s="19" t="s">
        <v>489</v>
      </c>
      <c r="I279" s="15" t="s">
        <v>475</v>
      </c>
      <c r="J279" s="11"/>
      <c r="M279" s="23"/>
      <c r="Z279" s="9"/>
      <c r="AA279" s="8"/>
    </row>
    <row r="280" spans="1:27" s="3" customFormat="1" x14ac:dyDescent="0.2">
      <c r="A280" s="13"/>
      <c r="B280" s="13"/>
      <c r="C280" s="14"/>
      <c r="D280" s="14"/>
      <c r="E280" s="14"/>
      <c r="F280" s="14"/>
      <c r="G280" s="14"/>
      <c r="H280" s="19" t="s">
        <v>489</v>
      </c>
      <c r="I280" s="15" t="s">
        <v>476</v>
      </c>
      <c r="J280" s="11"/>
      <c r="M280" s="23"/>
      <c r="Z280" s="9"/>
      <c r="AA280" s="8"/>
    </row>
    <row r="281" spans="1:27" s="3" customFormat="1" x14ac:dyDescent="0.2">
      <c r="A281" s="13"/>
      <c r="B281" s="13"/>
      <c r="C281" s="14"/>
      <c r="D281" s="14"/>
      <c r="E281" s="14"/>
      <c r="F281" s="14"/>
      <c r="G281" s="14"/>
      <c r="H281" s="19" t="s">
        <v>489</v>
      </c>
      <c r="I281" s="15" t="s">
        <v>478</v>
      </c>
      <c r="J281" s="11"/>
      <c r="M281" s="23"/>
      <c r="Z281" s="9"/>
      <c r="AA281" s="8"/>
    </row>
    <row r="282" spans="1:27" s="3" customFormat="1" x14ac:dyDescent="0.2">
      <c r="A282" s="13"/>
      <c r="B282" s="13"/>
      <c r="C282" s="14"/>
      <c r="D282" s="14"/>
      <c r="E282" s="14"/>
      <c r="F282" s="14"/>
      <c r="G282" s="14"/>
      <c r="H282" s="19" t="s">
        <v>489</v>
      </c>
      <c r="I282" s="15" t="s">
        <v>477</v>
      </c>
      <c r="J282" s="11"/>
      <c r="M282" s="23"/>
      <c r="Z282" s="9"/>
      <c r="AA282" s="8"/>
    </row>
    <row r="283" spans="1:27" s="3" customFormat="1" x14ac:dyDescent="0.2">
      <c r="A283" s="13"/>
      <c r="B283" s="13"/>
      <c r="C283" s="14"/>
      <c r="D283" s="14"/>
      <c r="E283" s="14"/>
      <c r="F283" s="14"/>
      <c r="G283" s="14"/>
      <c r="H283" s="19" t="s">
        <v>489</v>
      </c>
      <c r="I283" s="15" t="s">
        <v>479</v>
      </c>
      <c r="J283" s="11"/>
      <c r="M283" s="23"/>
      <c r="Z283" s="9"/>
      <c r="AA283" s="8"/>
    </row>
    <row r="284" spans="1:27" s="3" customFormat="1" x14ac:dyDescent="0.2">
      <c r="A284" s="13"/>
      <c r="B284" s="13"/>
      <c r="C284" s="14"/>
      <c r="D284" s="14"/>
      <c r="E284" s="14"/>
      <c r="F284" s="14"/>
      <c r="G284" s="14"/>
      <c r="H284" s="19"/>
      <c r="I284" s="15"/>
      <c r="J284" s="11"/>
      <c r="M284" s="23"/>
      <c r="Z284" s="9"/>
      <c r="AA284" s="8"/>
    </row>
    <row r="285" spans="1:27" s="3" customFormat="1" x14ac:dyDescent="0.2">
      <c r="A285" s="13"/>
      <c r="B285" s="13"/>
      <c r="C285" s="14"/>
      <c r="D285" s="14"/>
      <c r="E285" s="14"/>
      <c r="F285" s="14"/>
      <c r="G285" s="14"/>
      <c r="H285" s="19" t="s">
        <v>490</v>
      </c>
      <c r="I285" s="15" t="s">
        <v>475</v>
      </c>
      <c r="J285" s="11"/>
      <c r="M285" s="23"/>
      <c r="Z285" s="9"/>
      <c r="AA285" s="8"/>
    </row>
    <row r="286" spans="1:27" s="3" customFormat="1" x14ac:dyDescent="0.2">
      <c r="A286" s="13"/>
      <c r="B286" s="13"/>
      <c r="C286" s="14"/>
      <c r="D286" s="14"/>
      <c r="E286" s="14"/>
      <c r="F286" s="14"/>
      <c r="G286" s="14"/>
      <c r="H286" s="19" t="s">
        <v>490</v>
      </c>
      <c r="I286" s="15" t="s">
        <v>476</v>
      </c>
      <c r="J286" s="11"/>
      <c r="M286" s="23"/>
      <c r="Z286" s="9"/>
      <c r="AA286" s="8"/>
    </row>
    <row r="287" spans="1:27" s="3" customFormat="1" x14ac:dyDescent="0.2">
      <c r="A287" s="13"/>
      <c r="B287" s="13"/>
      <c r="C287" s="14"/>
      <c r="D287" s="14"/>
      <c r="E287" s="14"/>
      <c r="F287" s="14"/>
      <c r="G287" s="14"/>
      <c r="H287" s="19" t="s">
        <v>490</v>
      </c>
      <c r="I287" s="15" t="s">
        <v>478</v>
      </c>
      <c r="J287" s="11"/>
      <c r="M287" s="23"/>
      <c r="Z287" s="9"/>
      <c r="AA287" s="8"/>
    </row>
    <row r="288" spans="1:27" s="3" customFormat="1" x14ac:dyDescent="0.2">
      <c r="A288" s="13"/>
      <c r="B288" s="13"/>
      <c r="C288" s="14"/>
      <c r="D288" s="14"/>
      <c r="E288" s="14"/>
      <c r="F288" s="14"/>
      <c r="G288" s="14"/>
      <c r="H288" s="19" t="s">
        <v>490</v>
      </c>
      <c r="I288" s="15" t="s">
        <v>477</v>
      </c>
      <c r="J288" s="11"/>
      <c r="M288" s="23"/>
      <c r="Z288" s="9"/>
      <c r="AA288" s="8"/>
    </row>
    <row r="289" spans="1:27" s="3" customFormat="1" x14ac:dyDescent="0.2">
      <c r="A289" s="13"/>
      <c r="B289" s="13"/>
      <c r="C289" s="14"/>
      <c r="D289" s="14"/>
      <c r="E289" s="14"/>
      <c r="F289" s="14"/>
      <c r="G289" s="14"/>
      <c r="H289" s="19" t="s">
        <v>490</v>
      </c>
      <c r="I289" s="15" t="s">
        <v>479</v>
      </c>
      <c r="J289" s="11"/>
      <c r="M289" s="23"/>
      <c r="Z289" s="9"/>
      <c r="AA289" s="8"/>
    </row>
    <row r="290" spans="1:27" s="3" customFormat="1" x14ac:dyDescent="0.2">
      <c r="A290" s="20"/>
      <c r="B290" s="13"/>
      <c r="C290" s="14"/>
      <c r="D290" s="14"/>
      <c r="E290" s="14"/>
      <c r="F290" s="14"/>
      <c r="G290" s="14"/>
      <c r="H290" s="22"/>
      <c r="I290" s="15"/>
      <c r="J290" s="11"/>
      <c r="L290" s="11"/>
      <c r="Z290" s="9"/>
      <c r="AA290" s="8"/>
    </row>
    <row r="291" spans="1:27" s="3" customFormat="1" x14ac:dyDescent="0.2">
      <c r="A291" s="13"/>
      <c r="B291" s="13"/>
      <c r="C291" s="14"/>
      <c r="D291" s="14"/>
      <c r="E291" s="14"/>
      <c r="F291" s="14"/>
      <c r="G291" s="14"/>
      <c r="H291" s="19" t="s">
        <v>491</v>
      </c>
      <c r="I291" s="15" t="s">
        <v>475</v>
      </c>
      <c r="J291" s="11"/>
      <c r="M291" s="23"/>
      <c r="Z291" s="9"/>
      <c r="AA291" s="8"/>
    </row>
    <row r="292" spans="1:27" s="3" customFormat="1" x14ac:dyDescent="0.2">
      <c r="A292" s="13"/>
      <c r="B292" s="13"/>
      <c r="C292" s="14"/>
      <c r="D292" s="14"/>
      <c r="E292" s="14"/>
      <c r="F292" s="14"/>
      <c r="G292" s="14"/>
      <c r="H292" s="19" t="s">
        <v>491</v>
      </c>
      <c r="I292" s="15" t="s">
        <v>476</v>
      </c>
      <c r="J292" s="11"/>
      <c r="M292" s="23"/>
      <c r="Z292" s="9"/>
      <c r="AA292" s="8"/>
    </row>
    <row r="293" spans="1:27" s="3" customFormat="1" x14ac:dyDescent="0.2">
      <c r="A293" s="13"/>
      <c r="B293" s="13"/>
      <c r="C293" s="14"/>
      <c r="D293" s="14"/>
      <c r="E293" s="14"/>
      <c r="F293" s="14"/>
      <c r="G293" s="14"/>
      <c r="H293" s="19" t="s">
        <v>491</v>
      </c>
      <c r="I293" s="15" t="s">
        <v>478</v>
      </c>
      <c r="J293" s="11"/>
      <c r="M293" s="23"/>
      <c r="Z293" s="9"/>
      <c r="AA293" s="8"/>
    </row>
    <row r="294" spans="1:27" s="3" customFormat="1" x14ac:dyDescent="0.2">
      <c r="A294" s="13"/>
      <c r="B294" s="13"/>
      <c r="C294" s="14"/>
      <c r="D294" s="14"/>
      <c r="E294" s="14"/>
      <c r="F294" s="14"/>
      <c r="G294" s="14"/>
      <c r="H294" s="19" t="s">
        <v>491</v>
      </c>
      <c r="I294" s="15" t="s">
        <v>477</v>
      </c>
      <c r="J294" s="11"/>
      <c r="M294" s="23"/>
      <c r="Z294" s="9"/>
      <c r="AA294" s="8"/>
    </row>
    <row r="295" spans="1:27" s="3" customFormat="1" x14ac:dyDescent="0.2">
      <c r="A295" s="13"/>
      <c r="B295" s="13"/>
      <c r="C295" s="14"/>
      <c r="D295" s="14"/>
      <c r="E295" s="14"/>
      <c r="F295" s="14"/>
      <c r="G295" s="14"/>
      <c r="H295" s="19" t="s">
        <v>491</v>
      </c>
      <c r="I295" s="15" t="s">
        <v>479</v>
      </c>
      <c r="J295" s="11"/>
      <c r="M295" s="23"/>
      <c r="Z295" s="9"/>
      <c r="AA295" s="8"/>
    </row>
    <row r="296" spans="1:27" s="3" customFormat="1" x14ac:dyDescent="0.2">
      <c r="A296" s="13"/>
      <c r="B296" s="13"/>
      <c r="C296" s="14"/>
      <c r="D296" s="14"/>
      <c r="E296" s="14"/>
      <c r="F296" s="14"/>
      <c r="G296" s="14"/>
      <c r="H296" s="19"/>
      <c r="I296" s="15"/>
      <c r="J296" s="11"/>
      <c r="M296" s="23"/>
      <c r="Z296" s="9"/>
      <c r="AA296" s="8"/>
    </row>
    <row r="297" spans="1:27" s="3" customFormat="1" x14ac:dyDescent="0.2">
      <c r="A297" s="13"/>
      <c r="B297" s="13"/>
      <c r="C297" s="14"/>
      <c r="D297" s="14"/>
      <c r="E297" s="14"/>
      <c r="F297" s="14"/>
      <c r="G297" s="14"/>
      <c r="H297" s="19" t="s">
        <v>492</v>
      </c>
      <c r="I297" s="15" t="s">
        <v>475</v>
      </c>
      <c r="J297" s="11"/>
      <c r="M297" s="23"/>
      <c r="Z297" s="9"/>
      <c r="AA297" s="8"/>
    </row>
    <row r="298" spans="1:27" s="3" customFormat="1" x14ac:dyDescent="0.2">
      <c r="A298" s="13"/>
      <c r="B298" s="13"/>
      <c r="C298" s="14"/>
      <c r="D298" s="14"/>
      <c r="E298" s="14"/>
      <c r="F298" s="14"/>
      <c r="G298" s="14"/>
      <c r="H298" s="19" t="s">
        <v>492</v>
      </c>
      <c r="I298" s="15" t="s">
        <v>476</v>
      </c>
      <c r="J298" s="11"/>
      <c r="M298" s="23"/>
      <c r="Z298" s="9"/>
      <c r="AA298" s="8"/>
    </row>
    <row r="299" spans="1:27" s="3" customFormat="1" x14ac:dyDescent="0.2">
      <c r="A299" s="13"/>
      <c r="B299" s="13"/>
      <c r="C299" s="14"/>
      <c r="D299" s="14"/>
      <c r="E299" s="14"/>
      <c r="F299" s="14"/>
      <c r="G299" s="14"/>
      <c r="H299" s="19" t="s">
        <v>492</v>
      </c>
      <c r="I299" s="15" t="s">
        <v>478</v>
      </c>
      <c r="J299" s="11"/>
      <c r="M299" s="23"/>
      <c r="Z299" s="9"/>
      <c r="AA299" s="8"/>
    </row>
    <row r="300" spans="1:27" s="3" customFormat="1" x14ac:dyDescent="0.2">
      <c r="A300" s="13"/>
      <c r="B300" s="13"/>
      <c r="C300" s="14"/>
      <c r="D300" s="14"/>
      <c r="E300" s="14"/>
      <c r="F300" s="14"/>
      <c r="G300" s="14"/>
      <c r="H300" s="19" t="s">
        <v>492</v>
      </c>
      <c r="I300" s="15" t="s">
        <v>477</v>
      </c>
      <c r="J300" s="11"/>
      <c r="M300" s="23"/>
      <c r="Z300" s="9"/>
      <c r="AA300" s="8"/>
    </row>
    <row r="301" spans="1:27" s="3" customFormat="1" x14ac:dyDescent="0.2">
      <c r="A301" s="13"/>
      <c r="B301" s="13"/>
      <c r="C301" s="14"/>
      <c r="D301" s="14"/>
      <c r="E301" s="14"/>
      <c r="F301" s="14"/>
      <c r="G301" s="14"/>
      <c r="H301" s="19" t="s">
        <v>492</v>
      </c>
      <c r="I301" s="15" t="s">
        <v>479</v>
      </c>
      <c r="J301" s="11"/>
      <c r="M301" s="23"/>
      <c r="Z301" s="9"/>
      <c r="AA301" s="8"/>
    </row>
    <row r="302" spans="1:27" s="3" customFormat="1" x14ac:dyDescent="0.2">
      <c r="A302" s="13"/>
      <c r="B302" s="13"/>
      <c r="C302" s="14"/>
      <c r="D302" s="14"/>
      <c r="E302" s="14"/>
      <c r="F302" s="14"/>
      <c r="G302" s="14"/>
      <c r="H302" s="19"/>
      <c r="I302" s="15"/>
      <c r="J302" s="11"/>
      <c r="M302" s="23"/>
      <c r="Z302" s="9"/>
      <c r="AA302" s="8"/>
    </row>
    <row r="303" spans="1:27" s="3" customFormat="1" x14ac:dyDescent="0.2">
      <c r="A303" s="13"/>
      <c r="B303" s="13"/>
      <c r="C303" s="14"/>
      <c r="D303" s="14"/>
      <c r="E303" s="14"/>
      <c r="F303" s="14"/>
      <c r="G303" s="14"/>
      <c r="H303" s="19" t="s">
        <v>493</v>
      </c>
      <c r="I303" s="15" t="s">
        <v>475</v>
      </c>
      <c r="J303" s="11"/>
      <c r="M303" s="23"/>
      <c r="Z303" s="9"/>
      <c r="AA303" s="8"/>
    </row>
    <row r="304" spans="1:27" s="3" customFormat="1" x14ac:dyDescent="0.2">
      <c r="A304" s="13"/>
      <c r="B304" s="13"/>
      <c r="C304" s="14"/>
      <c r="D304" s="14"/>
      <c r="E304" s="14"/>
      <c r="F304" s="14"/>
      <c r="G304" s="14"/>
      <c r="H304" s="19" t="s">
        <v>493</v>
      </c>
      <c r="I304" s="15" t="s">
        <v>476</v>
      </c>
      <c r="J304" s="11"/>
      <c r="M304" s="23"/>
      <c r="Z304" s="9"/>
      <c r="AA304" s="8"/>
    </row>
    <row r="305" spans="1:27" s="3" customFormat="1" x14ac:dyDescent="0.2">
      <c r="A305" s="13"/>
      <c r="B305" s="13"/>
      <c r="C305" s="14"/>
      <c r="D305" s="14"/>
      <c r="E305" s="14"/>
      <c r="F305" s="14"/>
      <c r="G305" s="14"/>
      <c r="H305" s="19" t="s">
        <v>493</v>
      </c>
      <c r="I305" s="15" t="s">
        <v>478</v>
      </c>
      <c r="J305" s="11"/>
      <c r="M305" s="23"/>
      <c r="Z305" s="9"/>
      <c r="AA305" s="8"/>
    </row>
    <row r="306" spans="1:27" s="3" customFormat="1" x14ac:dyDescent="0.2">
      <c r="A306" s="13"/>
      <c r="B306" s="13"/>
      <c r="C306" s="14"/>
      <c r="D306" s="14"/>
      <c r="E306" s="14"/>
      <c r="F306" s="14"/>
      <c r="G306" s="14"/>
      <c r="H306" s="19" t="s">
        <v>493</v>
      </c>
      <c r="I306" s="15" t="s">
        <v>477</v>
      </c>
      <c r="J306" s="11"/>
      <c r="M306" s="23"/>
      <c r="Z306" s="9"/>
      <c r="AA306" s="8"/>
    </row>
    <row r="307" spans="1:27" s="3" customFormat="1" x14ac:dyDescent="0.2">
      <c r="A307" s="13"/>
      <c r="B307" s="13"/>
      <c r="C307" s="14"/>
      <c r="D307" s="14"/>
      <c r="E307" s="14"/>
      <c r="F307" s="14"/>
      <c r="G307" s="14"/>
      <c r="H307" s="19" t="s">
        <v>493</v>
      </c>
      <c r="I307" s="15" t="s">
        <v>479</v>
      </c>
      <c r="J307" s="11"/>
      <c r="M307" s="23"/>
      <c r="Z307" s="9"/>
      <c r="AA307" s="8"/>
    </row>
    <row r="308" spans="1:27" s="3" customFormat="1" x14ac:dyDescent="0.2">
      <c r="A308" s="13"/>
      <c r="B308" s="13"/>
      <c r="C308" s="14"/>
      <c r="D308" s="14"/>
      <c r="E308" s="14"/>
      <c r="F308" s="14"/>
      <c r="G308" s="14"/>
      <c r="H308" s="19"/>
      <c r="I308" s="15"/>
      <c r="J308" s="11"/>
      <c r="M308" s="23"/>
      <c r="Z308" s="9"/>
      <c r="AA308" s="8"/>
    </row>
    <row r="309" spans="1:27" s="3" customFormat="1" x14ac:dyDescent="0.2">
      <c r="A309" s="13"/>
      <c r="B309" s="13"/>
      <c r="C309" s="14"/>
      <c r="D309" s="14"/>
      <c r="E309" s="14"/>
      <c r="F309" s="14"/>
      <c r="G309" s="14"/>
      <c r="H309" s="19" t="s">
        <v>494</v>
      </c>
      <c r="I309" s="15" t="s">
        <v>475</v>
      </c>
      <c r="J309" s="11"/>
      <c r="M309" s="23"/>
      <c r="Z309" s="9"/>
      <c r="AA309" s="8"/>
    </row>
    <row r="310" spans="1:27" s="3" customFormat="1" x14ac:dyDescent="0.2">
      <c r="A310" s="13"/>
      <c r="B310" s="13"/>
      <c r="C310" s="14"/>
      <c r="D310" s="14"/>
      <c r="E310" s="14"/>
      <c r="F310" s="14"/>
      <c r="G310" s="14"/>
      <c r="H310" s="19" t="s">
        <v>494</v>
      </c>
      <c r="I310" s="15" t="s">
        <v>476</v>
      </c>
      <c r="J310" s="11"/>
      <c r="M310" s="23"/>
      <c r="Z310" s="9"/>
      <c r="AA310" s="8"/>
    </row>
    <row r="311" spans="1:27" s="3" customFormat="1" x14ac:dyDescent="0.2">
      <c r="A311" s="13"/>
      <c r="B311" s="13"/>
      <c r="C311" s="14"/>
      <c r="D311" s="14"/>
      <c r="E311" s="14"/>
      <c r="F311" s="14"/>
      <c r="G311" s="14"/>
      <c r="H311" s="19" t="s">
        <v>494</v>
      </c>
      <c r="I311" s="15" t="s">
        <v>478</v>
      </c>
      <c r="J311" s="11"/>
      <c r="M311" s="23"/>
      <c r="Z311" s="9"/>
      <c r="AA311" s="8"/>
    </row>
    <row r="312" spans="1:27" s="3" customFormat="1" x14ac:dyDescent="0.2">
      <c r="A312" s="13"/>
      <c r="B312" s="13"/>
      <c r="C312" s="14"/>
      <c r="D312" s="14"/>
      <c r="E312" s="14"/>
      <c r="F312" s="14"/>
      <c r="G312" s="14"/>
      <c r="H312" s="19" t="s">
        <v>494</v>
      </c>
      <c r="I312" s="15" t="s">
        <v>477</v>
      </c>
      <c r="J312" s="11"/>
      <c r="M312" s="23"/>
      <c r="Z312" s="9"/>
      <c r="AA312" s="8"/>
    </row>
    <row r="313" spans="1:27" s="3" customFormat="1" x14ac:dyDescent="0.2">
      <c r="A313" s="13"/>
      <c r="B313" s="13"/>
      <c r="C313" s="14"/>
      <c r="D313" s="14"/>
      <c r="E313" s="14"/>
      <c r="F313" s="14"/>
      <c r="G313" s="14"/>
      <c r="H313" s="19" t="s">
        <v>494</v>
      </c>
      <c r="I313" s="15" t="s">
        <v>479</v>
      </c>
      <c r="J313" s="11"/>
      <c r="M313" s="23"/>
      <c r="Z313" s="9"/>
      <c r="AA313" s="8"/>
    </row>
    <row r="314" spans="1:27" s="3" customFormat="1" x14ac:dyDescent="0.2">
      <c r="A314" s="13"/>
      <c r="B314" s="13"/>
      <c r="C314" s="14"/>
      <c r="D314" s="14"/>
      <c r="E314" s="14"/>
      <c r="F314" s="14"/>
      <c r="G314" s="14"/>
      <c r="H314" s="19"/>
      <c r="I314" s="15"/>
      <c r="J314" s="11"/>
      <c r="M314" s="23"/>
      <c r="Z314" s="9"/>
      <c r="AA314" s="8"/>
    </row>
    <row r="315" spans="1:27" s="3" customFormat="1" x14ac:dyDescent="0.2">
      <c r="A315" s="13"/>
      <c r="B315" s="13"/>
      <c r="C315" s="14"/>
      <c r="D315" s="14"/>
      <c r="E315" s="14"/>
      <c r="F315" s="14"/>
      <c r="G315" s="14"/>
      <c r="H315" s="19" t="s">
        <v>495</v>
      </c>
      <c r="I315" s="15" t="s">
        <v>475</v>
      </c>
      <c r="J315" s="11"/>
      <c r="M315" s="23"/>
      <c r="Z315" s="9"/>
      <c r="AA315" s="8"/>
    </row>
    <row r="316" spans="1:27" s="3" customFormat="1" x14ac:dyDescent="0.2">
      <c r="A316" s="13"/>
      <c r="B316" s="13"/>
      <c r="C316" s="14"/>
      <c r="D316" s="14"/>
      <c r="E316" s="14"/>
      <c r="F316" s="14"/>
      <c r="G316" s="14"/>
      <c r="H316" s="19" t="s">
        <v>495</v>
      </c>
      <c r="I316" s="15" t="s">
        <v>476</v>
      </c>
      <c r="J316" s="11"/>
      <c r="M316" s="23"/>
      <c r="Z316" s="9"/>
      <c r="AA316" s="8"/>
    </row>
    <row r="317" spans="1:27" s="3" customFormat="1" x14ac:dyDescent="0.2">
      <c r="A317" s="13"/>
      <c r="B317" s="13"/>
      <c r="C317" s="14"/>
      <c r="D317" s="14"/>
      <c r="E317" s="14"/>
      <c r="F317" s="14"/>
      <c r="G317" s="14"/>
      <c r="H317" s="19" t="s">
        <v>495</v>
      </c>
      <c r="I317" s="15" t="s">
        <v>478</v>
      </c>
      <c r="J317" s="11"/>
      <c r="M317" s="23"/>
      <c r="Z317" s="9"/>
      <c r="AA317" s="8"/>
    </row>
    <row r="318" spans="1:27" s="3" customFormat="1" x14ac:dyDescent="0.2">
      <c r="A318" s="13"/>
      <c r="B318" s="13"/>
      <c r="C318" s="14"/>
      <c r="D318" s="14"/>
      <c r="E318" s="14"/>
      <c r="F318" s="14"/>
      <c r="G318" s="14"/>
      <c r="H318" s="19" t="s">
        <v>495</v>
      </c>
      <c r="I318" s="15" t="s">
        <v>477</v>
      </c>
      <c r="J318" s="11"/>
      <c r="M318" s="23"/>
      <c r="Z318" s="9"/>
      <c r="AA318" s="8"/>
    </row>
    <row r="319" spans="1:27" s="3" customFormat="1" x14ac:dyDescent="0.2">
      <c r="A319" s="13"/>
      <c r="B319" s="13"/>
      <c r="C319" s="14"/>
      <c r="D319" s="14"/>
      <c r="E319" s="14"/>
      <c r="F319" s="14"/>
      <c r="G319" s="14"/>
      <c r="H319" s="19" t="s">
        <v>495</v>
      </c>
      <c r="I319" s="15" t="s">
        <v>479</v>
      </c>
      <c r="J319" s="11"/>
      <c r="M319" s="23"/>
      <c r="Z319" s="9"/>
      <c r="AA319" s="8"/>
    </row>
    <row r="320" spans="1:27" s="3" customFormat="1" x14ac:dyDescent="0.2">
      <c r="A320" s="13"/>
      <c r="B320" s="13"/>
      <c r="C320" s="14"/>
      <c r="D320" s="14"/>
      <c r="E320" s="14"/>
      <c r="F320" s="14"/>
      <c r="G320" s="14"/>
      <c r="H320" s="19"/>
      <c r="I320" s="15"/>
      <c r="J320" s="11"/>
      <c r="M320" s="23"/>
      <c r="Z320" s="9"/>
      <c r="AA320" s="8"/>
    </row>
    <row r="321" spans="1:29" s="3" customFormat="1" x14ac:dyDescent="0.2">
      <c r="A321" s="13"/>
      <c r="B321" s="13"/>
      <c r="C321" s="14"/>
      <c r="D321" s="14"/>
      <c r="E321" s="14"/>
      <c r="F321" s="14"/>
      <c r="G321" s="14"/>
      <c r="H321" s="19" t="s">
        <v>496</v>
      </c>
      <c r="I321" s="15" t="s">
        <v>475</v>
      </c>
      <c r="J321" s="11"/>
      <c r="M321" s="23"/>
      <c r="Z321" s="9"/>
      <c r="AA321" s="8"/>
    </row>
    <row r="322" spans="1:29" s="3" customFormat="1" x14ac:dyDescent="0.2">
      <c r="A322" s="13"/>
      <c r="B322" s="13"/>
      <c r="C322" s="14"/>
      <c r="D322" s="14"/>
      <c r="E322" s="14"/>
      <c r="F322" s="14"/>
      <c r="G322" s="14"/>
      <c r="H322" s="19" t="s">
        <v>496</v>
      </c>
      <c r="I322" s="15" t="s">
        <v>476</v>
      </c>
      <c r="J322" s="11"/>
      <c r="M322" s="23"/>
      <c r="Z322" s="9"/>
      <c r="AA322" s="8"/>
    </row>
    <row r="323" spans="1:29" s="3" customFormat="1" x14ac:dyDescent="0.2">
      <c r="A323" s="13"/>
      <c r="B323" s="13"/>
      <c r="C323" s="14"/>
      <c r="D323" s="14"/>
      <c r="E323" s="14"/>
      <c r="F323" s="14"/>
      <c r="G323" s="14"/>
      <c r="H323" s="19" t="s">
        <v>496</v>
      </c>
      <c r="I323" s="15" t="s">
        <v>478</v>
      </c>
      <c r="J323" s="11"/>
      <c r="M323" s="23"/>
      <c r="Z323" s="9"/>
      <c r="AA323" s="8"/>
    </row>
    <row r="324" spans="1:29" s="3" customFormat="1" x14ac:dyDescent="0.2">
      <c r="A324" s="13"/>
      <c r="B324" s="13"/>
      <c r="C324" s="14"/>
      <c r="D324" s="14"/>
      <c r="E324" s="14"/>
      <c r="F324" s="14"/>
      <c r="G324" s="14"/>
      <c r="H324" s="19" t="s">
        <v>496</v>
      </c>
      <c r="I324" s="15" t="s">
        <v>477</v>
      </c>
      <c r="J324" s="11"/>
      <c r="M324" s="23"/>
      <c r="Z324" s="9"/>
      <c r="AA324" s="8"/>
    </row>
    <row r="325" spans="1:29" s="3" customFormat="1" x14ac:dyDescent="0.2">
      <c r="A325" s="13"/>
      <c r="B325" s="13"/>
      <c r="C325" s="14"/>
      <c r="D325" s="14"/>
      <c r="E325" s="14"/>
      <c r="F325" s="14"/>
      <c r="G325" s="14"/>
      <c r="H325" s="19" t="s">
        <v>496</v>
      </c>
      <c r="I325" s="15" t="s">
        <v>479</v>
      </c>
      <c r="J325" s="11"/>
      <c r="M325" s="23"/>
      <c r="Z325" s="9"/>
      <c r="AA325" s="8"/>
    </row>
    <row r="326" spans="1:29" s="3" customFormat="1" x14ac:dyDescent="0.2">
      <c r="A326" s="20"/>
      <c r="B326" s="13"/>
      <c r="C326" s="14"/>
      <c r="D326" s="14"/>
      <c r="E326" s="14"/>
      <c r="F326" s="14"/>
      <c r="G326" s="14"/>
      <c r="H326" s="22"/>
      <c r="I326" s="15"/>
      <c r="J326" s="11"/>
      <c r="L326" s="11"/>
      <c r="Z326" s="9"/>
      <c r="AA326" s="8"/>
    </row>
    <row r="327" spans="1:29" s="79" customFormat="1" x14ac:dyDescent="0.2">
      <c r="A327" s="7"/>
      <c r="B327" s="10" t="s">
        <v>25</v>
      </c>
      <c r="C327" s="75" t="s">
        <v>16</v>
      </c>
      <c r="D327" s="76" t="s">
        <v>17</v>
      </c>
      <c r="E327" s="77"/>
      <c r="F327" s="77"/>
      <c r="G327" s="77"/>
      <c r="H327" s="77"/>
      <c r="I327" s="77"/>
      <c r="J327" s="78"/>
      <c r="L327" s="80" t="s">
        <v>3</v>
      </c>
      <c r="M327" s="81">
        <f>COUNTIF(M242:M264,L327)</f>
        <v>0</v>
      </c>
      <c r="N327" s="82">
        <f>COUNTIF(N242:N264,M327)</f>
        <v>0</v>
      </c>
      <c r="O327" s="83"/>
      <c r="AB327" s="32"/>
      <c r="AC327" s="33"/>
    </row>
    <row r="328" spans="1:29" s="79" customFormat="1" x14ac:dyDescent="0.2">
      <c r="A328" s="7"/>
      <c r="B328" s="143">
        <f>SUM(C328:C332)</f>
        <v>12</v>
      </c>
      <c r="C328" s="84">
        <f>COUNTIF(B2:B325,"=IO-16UIO-S-P*")</f>
        <v>5</v>
      </c>
      <c r="D328" s="76" t="s">
        <v>646</v>
      </c>
      <c r="E328" s="77"/>
      <c r="F328" s="77"/>
      <c r="G328" s="77"/>
      <c r="H328" s="77"/>
      <c r="I328" s="77"/>
      <c r="J328" s="78">
        <f>24*C328</f>
        <v>120</v>
      </c>
      <c r="K328" s="79" t="s">
        <v>647</v>
      </c>
      <c r="L328" s="84" t="s">
        <v>20</v>
      </c>
      <c r="M328" s="32">
        <f>COUNTIF(M242:M264,L328)</f>
        <v>0</v>
      </c>
      <c r="N328" s="85">
        <f>COUNTIF(N242:N264,M328)</f>
        <v>0</v>
      </c>
      <c r="O328" s="83"/>
      <c r="AB328" s="32"/>
      <c r="AC328" s="33"/>
    </row>
    <row r="329" spans="1:29" s="79" customFormat="1" x14ac:dyDescent="0.2">
      <c r="A329" s="7"/>
      <c r="B329" s="144"/>
      <c r="C329" s="84">
        <f>COUNTIF(B2:B325,"=IO-16DI-S-P*")</f>
        <v>4</v>
      </c>
      <c r="D329" s="86" t="s">
        <v>648</v>
      </c>
      <c r="J329" s="87">
        <f>9.2*C329</f>
        <v>36.799999999999997</v>
      </c>
      <c r="K329" s="79" t="s">
        <v>647</v>
      </c>
      <c r="L329" s="84" t="s">
        <v>649</v>
      </c>
      <c r="M329" s="32">
        <f>M330-M327</f>
        <v>0</v>
      </c>
      <c r="N329" s="85">
        <f>N330-N327</f>
        <v>0</v>
      </c>
      <c r="O329" s="83"/>
      <c r="AB329" s="32"/>
      <c r="AC329" s="33"/>
    </row>
    <row r="330" spans="1:29" s="79" customFormat="1" x14ac:dyDescent="0.2">
      <c r="A330" s="7"/>
      <c r="B330" s="144"/>
      <c r="C330" s="84">
        <f>COUNTIF(B2:B325,"=IO-8DOR-S-P*")</f>
        <v>3</v>
      </c>
      <c r="D330" s="86" t="s">
        <v>650</v>
      </c>
      <c r="J330" s="87">
        <f>8*C330</f>
        <v>24</v>
      </c>
      <c r="K330" s="79" t="s">
        <v>647</v>
      </c>
      <c r="L330" s="88" t="s">
        <v>22</v>
      </c>
      <c r="M330" s="89">
        <f>COUNTIF(C242:C264,"DI*")+COUNTIF(C242:C264,"UI*")+COUNTIF(C242:C264,"AO*")+COUNTIF(C242:C264,"DO*")</f>
        <v>0</v>
      </c>
      <c r="N330" s="90">
        <f>M330</f>
        <v>0</v>
      </c>
      <c r="O330" s="83"/>
      <c r="AB330" s="32"/>
      <c r="AC330" s="33"/>
    </row>
    <row r="331" spans="1:29" s="79" customFormat="1" x14ac:dyDescent="0.2">
      <c r="A331" s="7"/>
      <c r="B331" s="144"/>
      <c r="C331" s="84"/>
      <c r="D331" s="86"/>
      <c r="J331" s="87"/>
      <c r="L331" s="91"/>
      <c r="M331" s="89" t="s">
        <v>651</v>
      </c>
      <c r="N331" s="92" t="s">
        <v>652</v>
      </c>
      <c r="O331" s="83"/>
      <c r="AB331" s="32"/>
      <c r="AC331" s="33"/>
    </row>
    <row r="332" spans="1:29" s="79" customFormat="1" x14ac:dyDescent="0.2">
      <c r="A332" s="7"/>
      <c r="B332" s="145"/>
      <c r="C332" s="88"/>
      <c r="D332" s="93"/>
      <c r="E332" s="94"/>
      <c r="F332" s="94"/>
      <c r="G332" s="94"/>
      <c r="H332" s="94"/>
      <c r="I332" s="94"/>
      <c r="J332" s="95"/>
      <c r="N332" s="33"/>
      <c r="O332" s="83"/>
      <c r="AB332" s="32"/>
      <c r="AC332" s="33"/>
    </row>
    <row r="333" spans="1:29" s="79" customFormat="1" x14ac:dyDescent="0.2">
      <c r="A333" s="7"/>
      <c r="B333" s="96"/>
      <c r="C333" s="80">
        <v>1</v>
      </c>
      <c r="D333" s="76" t="s">
        <v>588</v>
      </c>
      <c r="E333" s="77"/>
      <c r="F333" s="77"/>
      <c r="G333" s="77"/>
      <c r="H333" s="77"/>
      <c r="I333" s="77"/>
      <c r="J333" s="78">
        <f>34*C333</f>
        <v>34</v>
      </c>
      <c r="K333" s="79" t="s">
        <v>18</v>
      </c>
      <c r="O333" s="83"/>
      <c r="AB333" s="32"/>
      <c r="AC333" s="33"/>
    </row>
    <row r="334" spans="1:29" s="79" customFormat="1" x14ac:dyDescent="0.2">
      <c r="A334" s="7"/>
      <c r="B334" s="5"/>
      <c r="C334" s="88">
        <v>0</v>
      </c>
      <c r="D334" s="93"/>
      <c r="E334" s="94"/>
      <c r="F334" s="94"/>
      <c r="G334" s="94"/>
      <c r="H334" s="94"/>
      <c r="I334" s="94"/>
      <c r="J334" s="95">
        <f>6*C334</f>
        <v>0</v>
      </c>
      <c r="K334" s="79" t="s">
        <v>18</v>
      </c>
      <c r="O334" s="83"/>
      <c r="AB334" s="32"/>
      <c r="AC334" s="33"/>
    </row>
    <row r="335" spans="1:29" s="79" customFormat="1" x14ac:dyDescent="0.2">
      <c r="A335" s="6"/>
      <c r="B335" s="6"/>
      <c r="I335" s="97" t="s">
        <v>653</v>
      </c>
      <c r="J335" s="98">
        <f>SUM(J327:J334)</f>
        <v>214.8</v>
      </c>
      <c r="K335" s="99" t="s">
        <v>18</v>
      </c>
      <c r="O335" s="83"/>
      <c r="AB335" s="32"/>
      <c r="AC335" s="33"/>
    </row>
    <row r="336" spans="1:29" s="79" customFormat="1" ht="13.5" thickBot="1" x14ac:dyDescent="0.25">
      <c r="A336" s="6"/>
      <c r="B336" s="6"/>
      <c r="D336" s="146"/>
      <c r="E336" s="146"/>
      <c r="F336" s="32"/>
      <c r="G336" s="32"/>
      <c r="J336" s="100"/>
      <c r="O336" s="83"/>
      <c r="AB336" s="32"/>
      <c r="AC336" s="33"/>
    </row>
    <row r="337" spans="1:29" s="79" customFormat="1" x14ac:dyDescent="0.2">
      <c r="A337" s="147" t="s">
        <v>659</v>
      </c>
      <c r="B337" s="149" t="s">
        <v>23</v>
      </c>
      <c r="C337" s="101">
        <f>COUNTIFS(AB:AB,"="&amp;A337,AC:AC,"=IOO")</f>
        <v>73</v>
      </c>
      <c r="D337" s="102" t="s">
        <v>654</v>
      </c>
      <c r="E337" s="152">
        <f>SUM(C337:C340)</f>
        <v>134</v>
      </c>
      <c r="F337" s="103"/>
      <c r="G337" s="103"/>
      <c r="H337" s="104"/>
      <c r="I337" s="104"/>
      <c r="J337" s="105"/>
      <c r="O337" s="83"/>
      <c r="AB337" s="32"/>
      <c r="AC337" s="33"/>
    </row>
    <row r="338" spans="1:29" s="79" customFormat="1" x14ac:dyDescent="0.2">
      <c r="A338" s="148"/>
      <c r="B338" s="150"/>
      <c r="C338" s="106">
        <f>COUNTIFS(AB:AB,"="&amp;A337,AC:AC,"=DIO")</f>
        <v>42</v>
      </c>
      <c r="D338" s="107" t="s">
        <v>27</v>
      </c>
      <c r="E338" s="153"/>
      <c r="F338" s="108"/>
      <c r="G338" s="108"/>
      <c r="J338" s="109"/>
      <c r="AB338" s="32"/>
    </row>
    <row r="339" spans="1:29" s="79" customFormat="1" x14ac:dyDescent="0.2">
      <c r="A339" s="148"/>
      <c r="B339" s="150"/>
      <c r="C339" s="106"/>
      <c r="D339" s="107"/>
      <c r="E339" s="153"/>
      <c r="F339" s="108"/>
      <c r="G339" s="108"/>
      <c r="J339" s="109"/>
      <c r="AB339" s="32"/>
    </row>
    <row r="340" spans="1:29" s="79" customFormat="1" x14ac:dyDescent="0.2">
      <c r="A340" s="148"/>
      <c r="B340" s="151"/>
      <c r="C340" s="110">
        <f>COUNTIFS(AB:AB,"="&amp;A337,AC:AC,"=ReO")</f>
        <v>19</v>
      </c>
      <c r="D340" s="111" t="s">
        <v>19</v>
      </c>
      <c r="E340" s="153"/>
      <c r="F340" s="108"/>
      <c r="G340" s="108"/>
      <c r="J340" s="112" t="s">
        <v>24</v>
      </c>
      <c r="AB340" s="32"/>
    </row>
    <row r="341" spans="1:29" s="79" customFormat="1" x14ac:dyDescent="0.2">
      <c r="A341" s="148"/>
      <c r="B341" s="154" t="s">
        <v>24</v>
      </c>
      <c r="C341" s="113">
        <f>COUNTIFS(AB:AB,"="&amp;A337,AC:AC,"=IOX")</f>
        <v>7</v>
      </c>
      <c r="D341" s="114" t="s">
        <v>654</v>
      </c>
      <c r="E341" s="157">
        <f>SUM(C341:C344)</f>
        <v>34</v>
      </c>
      <c r="F341" s="115"/>
      <c r="G341" s="115"/>
      <c r="J341" s="116">
        <f>C341/(C341+C337)</f>
        <v>8.7499999999999994E-2</v>
      </c>
      <c r="AB341" s="32"/>
    </row>
    <row r="342" spans="1:29" s="79" customFormat="1" x14ac:dyDescent="0.2">
      <c r="A342" s="148"/>
      <c r="B342" s="155"/>
      <c r="C342" s="117">
        <f>COUNTIFS(AB:AB,"="&amp;A337,AC:AC,"=DIX")</f>
        <v>22</v>
      </c>
      <c r="D342" s="118" t="s">
        <v>27</v>
      </c>
      <c r="E342" s="157"/>
      <c r="F342" s="115"/>
      <c r="G342" s="115"/>
      <c r="J342" s="116">
        <f t="shared" ref="J342:J344" si="48">C342/(C342+C338)</f>
        <v>0.34375</v>
      </c>
      <c r="AB342" s="32"/>
    </row>
    <row r="343" spans="1:29" s="79" customFormat="1" x14ac:dyDescent="0.2">
      <c r="A343" s="148"/>
      <c r="B343" s="155"/>
      <c r="C343" s="117"/>
      <c r="D343" s="118"/>
      <c r="E343" s="157"/>
      <c r="F343" s="115"/>
      <c r="G343" s="115"/>
      <c r="J343" s="116"/>
      <c r="AB343" s="32"/>
    </row>
    <row r="344" spans="1:29" s="79" customFormat="1" x14ac:dyDescent="0.2">
      <c r="A344" s="148"/>
      <c r="B344" s="156"/>
      <c r="C344" s="119">
        <f>COUNTIFS(AB:AB,"="&amp;A337,AC:AC,"=ReX")</f>
        <v>5</v>
      </c>
      <c r="D344" s="120" t="s">
        <v>19</v>
      </c>
      <c r="E344" s="157"/>
      <c r="F344" s="115"/>
      <c r="G344" s="115"/>
      <c r="J344" s="116">
        <f t="shared" si="48"/>
        <v>0.20833333333333334</v>
      </c>
      <c r="AB344" s="32"/>
    </row>
    <row r="345" spans="1:29" s="79" customFormat="1" x14ac:dyDescent="0.2">
      <c r="A345" s="121"/>
      <c r="B345" s="122" t="s">
        <v>25</v>
      </c>
      <c r="C345" s="99">
        <f>SUM(C337:C344)</f>
        <v>168</v>
      </c>
      <c r="D345" s="99" t="s">
        <v>21</v>
      </c>
      <c r="J345" s="116">
        <f>C347/C345</f>
        <v>0.20238095238095238</v>
      </c>
      <c r="AB345" s="32"/>
    </row>
    <row r="346" spans="1:29" s="79" customFormat="1" x14ac:dyDescent="0.2">
      <c r="A346" s="121"/>
      <c r="B346" s="97" t="s">
        <v>23</v>
      </c>
      <c r="C346" s="79">
        <f>SUM(C337:C340)</f>
        <v>134</v>
      </c>
      <c r="D346" s="79" t="s">
        <v>21</v>
      </c>
      <c r="J346" s="123"/>
      <c r="M346" s="32"/>
      <c r="N346" s="33"/>
      <c r="O346" s="83"/>
      <c r="AB346" s="32"/>
      <c r="AC346" s="33"/>
    </row>
    <row r="347" spans="1:29" s="79" customFormat="1" ht="13.5" thickBot="1" x14ac:dyDescent="0.25">
      <c r="A347" s="124"/>
      <c r="B347" s="125" t="s">
        <v>24</v>
      </c>
      <c r="C347" s="126">
        <f>C345-C346</f>
        <v>34</v>
      </c>
      <c r="D347" s="126" t="s">
        <v>21</v>
      </c>
      <c r="E347" s="126"/>
      <c r="F347" s="126"/>
      <c r="G347" s="126"/>
      <c r="H347" s="126"/>
      <c r="I347" s="126"/>
      <c r="J347" s="127"/>
      <c r="M347" s="32"/>
      <c r="N347" s="33"/>
      <c r="O347" s="83"/>
      <c r="AB347" s="32"/>
      <c r="AC347" s="33"/>
    </row>
    <row r="348" spans="1:29" s="3" customFormat="1" x14ac:dyDescent="0.2">
      <c r="A348" s="20"/>
      <c r="B348" s="13"/>
      <c r="C348" s="14"/>
      <c r="D348" s="14"/>
      <c r="E348" s="14"/>
      <c r="F348" s="14"/>
      <c r="G348" s="14"/>
      <c r="H348" s="19"/>
      <c r="I348" s="15"/>
      <c r="J348" s="11"/>
      <c r="L348" s="11"/>
      <c r="Z348" s="9"/>
      <c r="AA348" s="8"/>
    </row>
    <row r="351" spans="1:29" x14ac:dyDescent="0.2">
      <c r="M351" t="s">
        <v>104</v>
      </c>
      <c r="N351" t="s">
        <v>105</v>
      </c>
      <c r="O351"/>
    </row>
    <row r="352" spans="1:29" x14ac:dyDescent="0.2">
      <c r="M352" s="24" t="s">
        <v>20</v>
      </c>
      <c r="N352">
        <v>106</v>
      </c>
      <c r="O352" s="12" t="s">
        <v>20</v>
      </c>
    </row>
    <row r="353" spans="13:15" x14ac:dyDescent="0.2">
      <c r="M353" s="24" t="s">
        <v>102</v>
      </c>
      <c r="N353">
        <v>1</v>
      </c>
      <c r="O353" s="12" t="s">
        <v>3</v>
      </c>
    </row>
    <row r="354" spans="13:15" x14ac:dyDescent="0.2">
      <c r="M354" s="24" t="s">
        <v>88</v>
      </c>
      <c r="N354">
        <v>1</v>
      </c>
      <c r="O354" s="12" t="s">
        <v>3</v>
      </c>
    </row>
    <row r="355" spans="13:15" x14ac:dyDescent="0.2">
      <c r="M355" s="24" t="s">
        <v>106</v>
      </c>
      <c r="N355">
        <v>1</v>
      </c>
      <c r="O355" s="12" t="s">
        <v>3</v>
      </c>
    </row>
    <row r="356" spans="13:15" x14ac:dyDescent="0.2">
      <c r="M356" s="24" t="s">
        <v>107</v>
      </c>
      <c r="N356">
        <v>19</v>
      </c>
      <c r="O356" s="12" t="s">
        <v>3</v>
      </c>
    </row>
    <row r="357" spans="13:15" x14ac:dyDescent="0.2">
      <c r="M357" s="24" t="s">
        <v>96</v>
      </c>
      <c r="N357">
        <v>3</v>
      </c>
      <c r="O357" s="12" t="s">
        <v>3</v>
      </c>
    </row>
    <row r="358" spans="13:15" x14ac:dyDescent="0.2">
      <c r="M358" s="24" t="s">
        <v>94</v>
      </c>
      <c r="N358">
        <v>1</v>
      </c>
      <c r="O358" s="12" t="s">
        <v>3</v>
      </c>
    </row>
    <row r="359" spans="13:15" x14ac:dyDescent="0.2">
      <c r="M359" s="24" t="s">
        <v>100</v>
      </c>
      <c r="N359">
        <v>11</v>
      </c>
      <c r="O359" s="12" t="s">
        <v>3</v>
      </c>
    </row>
    <row r="360" spans="13:15" x14ac:dyDescent="0.2">
      <c r="M360" s="24" t="s">
        <v>92</v>
      </c>
      <c r="N360">
        <v>4</v>
      </c>
      <c r="O360" s="12" t="s">
        <v>3</v>
      </c>
    </row>
    <row r="361" spans="13:15" x14ac:dyDescent="0.2">
      <c r="M361" s="24" t="s">
        <v>91</v>
      </c>
      <c r="N361">
        <v>1</v>
      </c>
      <c r="O361" s="12" t="s">
        <v>3</v>
      </c>
    </row>
    <row r="362" spans="13:15" x14ac:dyDescent="0.2">
      <c r="M362" s="24" t="s">
        <v>95</v>
      </c>
      <c r="N362">
        <v>11</v>
      </c>
      <c r="O362" s="12" t="s">
        <v>3</v>
      </c>
    </row>
    <row r="363" spans="13:15" x14ac:dyDescent="0.2">
      <c r="M363" s="24" t="s">
        <v>93</v>
      </c>
      <c r="N363">
        <v>3</v>
      </c>
      <c r="O363" s="12" t="s">
        <v>3</v>
      </c>
    </row>
    <row r="364" spans="13:15" x14ac:dyDescent="0.2">
      <c r="M364" s="24" t="s">
        <v>86</v>
      </c>
      <c r="N364">
        <v>15</v>
      </c>
      <c r="O364" s="12" t="s">
        <v>3</v>
      </c>
    </row>
    <row r="365" spans="13:15" x14ac:dyDescent="0.2">
      <c r="M365" s="24" t="s">
        <v>97</v>
      </c>
      <c r="N365">
        <v>3</v>
      </c>
      <c r="O365" s="12" t="s">
        <v>3</v>
      </c>
    </row>
    <row r="366" spans="13:15" x14ac:dyDescent="0.2">
      <c r="M366" s="24" t="s">
        <v>99</v>
      </c>
      <c r="N366">
        <v>3</v>
      </c>
      <c r="O366" s="12" t="s">
        <v>3</v>
      </c>
    </row>
    <row r="367" spans="13:15" x14ac:dyDescent="0.2">
      <c r="M367" s="24" t="s">
        <v>87</v>
      </c>
      <c r="N367">
        <v>7</v>
      </c>
      <c r="O367" s="12" t="s">
        <v>3</v>
      </c>
    </row>
    <row r="368" spans="13:15" x14ac:dyDescent="0.2">
      <c r="M368" s="24" t="s">
        <v>89</v>
      </c>
      <c r="N368">
        <v>1</v>
      </c>
      <c r="O368" s="12" t="s">
        <v>3</v>
      </c>
    </row>
    <row r="369" spans="13:15" x14ac:dyDescent="0.2">
      <c r="M369" s="24" t="s">
        <v>98</v>
      </c>
      <c r="N369">
        <v>5</v>
      </c>
      <c r="O369" s="2" t="s">
        <v>3</v>
      </c>
    </row>
    <row r="370" spans="13:15" x14ac:dyDescent="0.2">
      <c r="M370" s="24" t="s">
        <v>85</v>
      </c>
      <c r="N370">
        <v>5</v>
      </c>
      <c r="O370" s="2" t="s">
        <v>3</v>
      </c>
    </row>
    <row r="371" spans="13:15" x14ac:dyDescent="0.2">
      <c r="M371" s="24" t="s">
        <v>90</v>
      </c>
      <c r="N371">
        <v>3</v>
      </c>
      <c r="O371" s="2" t="s">
        <v>3</v>
      </c>
    </row>
    <row r="372" spans="13:15" x14ac:dyDescent="0.2">
      <c r="M372" s="24" t="s">
        <v>108</v>
      </c>
      <c r="N372">
        <v>204</v>
      </c>
    </row>
    <row r="373" spans="13:15" x14ac:dyDescent="0.2">
      <c r="N373"/>
    </row>
  </sheetData>
  <autoFilter ref="A2:J216" xr:uid="{79935359-6750-4D91-BCC4-CE621D077D20}"/>
  <mergeCells count="111">
    <mergeCell ref="B328:B332"/>
    <mergeCell ref="A337:A344"/>
    <mergeCell ref="D196:I196"/>
    <mergeCell ref="K196:K197"/>
    <mergeCell ref="L196:L197"/>
    <mergeCell ref="A198:A205"/>
    <mergeCell ref="B198:B205"/>
    <mergeCell ref="A185:A186"/>
    <mergeCell ref="B185:B186"/>
    <mergeCell ref="C185:C186"/>
    <mergeCell ref="D185:I185"/>
    <mergeCell ref="K185:K186"/>
    <mergeCell ref="L185:L186"/>
    <mergeCell ref="A187:A194"/>
    <mergeCell ref="B187:B194"/>
    <mergeCell ref="A209:A216"/>
    <mergeCell ref="B209:B216"/>
    <mergeCell ref="D336:E336"/>
    <mergeCell ref="B337:B340"/>
    <mergeCell ref="E337:E340"/>
    <mergeCell ref="B341:B344"/>
    <mergeCell ref="E341:E344"/>
    <mergeCell ref="A207:A208"/>
    <mergeCell ref="B207:B208"/>
    <mergeCell ref="C207:C208"/>
    <mergeCell ref="D207:I207"/>
    <mergeCell ref="K207:K208"/>
    <mergeCell ref="L207:L208"/>
    <mergeCell ref="A196:A197"/>
    <mergeCell ref="B196:B197"/>
    <mergeCell ref="A168:A183"/>
    <mergeCell ref="B168:B183"/>
    <mergeCell ref="C196:C197"/>
    <mergeCell ref="C33:C34"/>
    <mergeCell ref="D33:I33"/>
    <mergeCell ref="K33:K34"/>
    <mergeCell ref="L33:L34"/>
    <mergeCell ref="A35:A50"/>
    <mergeCell ref="B35:B50"/>
    <mergeCell ref="A73:A88"/>
    <mergeCell ref="B73:B88"/>
    <mergeCell ref="A147:A148"/>
    <mergeCell ref="B147:B148"/>
    <mergeCell ref="C147:C148"/>
    <mergeCell ref="D147:I147"/>
    <mergeCell ref="K147:K148"/>
    <mergeCell ref="L147:L148"/>
    <mergeCell ref="A52:A53"/>
    <mergeCell ref="B52:B53"/>
    <mergeCell ref="C52:C53"/>
    <mergeCell ref="D52:I52"/>
    <mergeCell ref="K52:K53"/>
    <mergeCell ref="L52:L53"/>
    <mergeCell ref="A54:A69"/>
    <mergeCell ref="B54:B69"/>
    <mergeCell ref="A128:A129"/>
    <mergeCell ref="B128:B129"/>
    <mergeCell ref="C128:C129"/>
    <mergeCell ref="D128:I128"/>
    <mergeCell ref="K128:K129"/>
    <mergeCell ref="L128:L129"/>
    <mergeCell ref="A130:A145"/>
    <mergeCell ref="B130:B145"/>
    <mergeCell ref="A166:A167"/>
    <mergeCell ref="B166:B167"/>
    <mergeCell ref="C166:C167"/>
    <mergeCell ref="D166:I166"/>
    <mergeCell ref="K166:K167"/>
    <mergeCell ref="L166:L167"/>
    <mergeCell ref="A149:A164"/>
    <mergeCell ref="B149:B164"/>
    <mergeCell ref="A109:A110"/>
    <mergeCell ref="B109:B110"/>
    <mergeCell ref="C109:C110"/>
    <mergeCell ref="D109:I109"/>
    <mergeCell ref="K109:K110"/>
    <mergeCell ref="L109:L110"/>
    <mergeCell ref="A111:A126"/>
    <mergeCell ref="B111:B126"/>
    <mergeCell ref="A90:A91"/>
    <mergeCell ref="B90:B91"/>
    <mergeCell ref="C90:C91"/>
    <mergeCell ref="D90:I90"/>
    <mergeCell ref="K90:K91"/>
    <mergeCell ref="L90:L91"/>
    <mergeCell ref="A92:A107"/>
    <mergeCell ref="B92:B107"/>
    <mergeCell ref="A3:A4"/>
    <mergeCell ref="B3:B4"/>
    <mergeCell ref="C3:C4"/>
    <mergeCell ref="D3:I3"/>
    <mergeCell ref="K3:K4"/>
    <mergeCell ref="L3:L4"/>
    <mergeCell ref="A5:A12"/>
    <mergeCell ref="B5:B12"/>
    <mergeCell ref="A71:A72"/>
    <mergeCell ref="B71:B72"/>
    <mergeCell ref="C71:C72"/>
    <mergeCell ref="D71:I71"/>
    <mergeCell ref="K71:K72"/>
    <mergeCell ref="L71:L72"/>
    <mergeCell ref="A14:A15"/>
    <mergeCell ref="B14:B15"/>
    <mergeCell ref="C14:C15"/>
    <mergeCell ref="D14:I14"/>
    <mergeCell ref="K14:K15"/>
    <mergeCell ref="L14:L15"/>
    <mergeCell ref="A16:A31"/>
    <mergeCell ref="B16:B31"/>
    <mergeCell ref="A33:A34"/>
    <mergeCell ref="B33:B34"/>
  </mergeCells>
  <conditionalFormatting sqref="A3:A216">
    <cfRule type="containsText" dxfId="17" priority="9" operator="containsText" text="/2">
      <formula>NOT(ISERROR(SEARCH("/2",A3)))</formula>
    </cfRule>
    <cfRule type="containsText" dxfId="16" priority="10" operator="containsText" text="/1">
      <formula>NOT(ISERROR(SEARCH("/1",A3)))</formula>
    </cfRule>
  </conditionalFormatting>
  <conditionalFormatting sqref="A327:A347">
    <cfRule type="containsText" dxfId="15" priority="1" operator="containsText" text="/2">
      <formula>NOT(ISERROR(SEARCH("/2",A327)))</formula>
    </cfRule>
    <cfRule type="containsText" dxfId="14" priority="2" operator="containsText" text="/1">
      <formula>NOT(ISERROR(SEARCH("/1",A327)))</formula>
    </cfRule>
  </conditionalFormatting>
  <conditionalFormatting sqref="C1:C2 C217:C326 C348:C1048576">
    <cfRule type="expression" dxfId="13" priority="66">
      <formula>I1="Popis signálu"</formula>
    </cfRule>
    <cfRule type="expression" dxfId="12" priority="67">
      <formula>I1&lt;&gt;0</formula>
    </cfRule>
    <cfRule type="expression" dxfId="11" priority="68">
      <formula>I1=0</formula>
    </cfRule>
  </conditionalFormatting>
  <conditionalFormatting sqref="C1:C1048576">
    <cfRule type="expression" dxfId="10" priority="4">
      <formula>C1=0</formula>
    </cfRule>
  </conditionalFormatting>
  <conditionalFormatting sqref="C3:C216">
    <cfRule type="expression" dxfId="9" priority="12">
      <formula>K3="Popis signálu"</formula>
    </cfRule>
    <cfRule type="expression" dxfId="8" priority="14">
      <formula>K3&lt;&gt;0</formula>
    </cfRule>
    <cfRule type="expression" dxfId="7" priority="15">
      <formula>K3=0</formula>
    </cfRule>
  </conditionalFormatting>
  <conditionalFormatting sqref="C327:C347">
    <cfRule type="expression" dxfId="6" priority="3">
      <formula>K327="Popis signálu"</formula>
    </cfRule>
    <cfRule type="expression" dxfId="5" priority="6">
      <formula>K327&lt;&gt;0</formula>
    </cfRule>
    <cfRule type="expression" dxfId="4" priority="7">
      <formula>K327=0</formula>
    </cfRule>
  </conditionalFormatting>
  <conditionalFormatting sqref="J341:J345">
    <cfRule type="cellIs" dxfId="0" priority="8" operator="lessThan">
      <formula>0.2</formula>
    </cfRule>
  </conditionalFormatting>
  <pageMargins left="0.19685039370078741" right="0.27559055118110237" top="0.59055118110236227" bottom="0.74803149606299213" header="0.19685039370078741" footer="0.31496062992125984"/>
  <pageSetup paperSize="9" scale="90" fitToHeight="0" orientation="portrait" r:id="rId2"/>
  <headerFooter>
    <oddHeader>&amp;C&amp;"Calibri,Tučné"&amp;12SOUPIS DATOVÝCH BODŮ&amp;R&amp;"Calibri,Obyčejné"Výjezdová základna ZZS  JMK
v Břeclavi
část - MĚŘENÍ A REGULACE</oddHeader>
    <oddFooter xml:space="preserve">&amp;L&amp;"Calibri,Obyčejné"vypracoval : Dohnal R.
dne : 10/2024&amp;C&amp;"Calibri,Obyčejné"&amp;F&amp;"Arial,Obyčejné"
&amp;R&amp;"Calibri,Obyčejné"List č.: &amp;P/&amp;N
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92" operator="containsText" id="{A34C0E5B-3634-4DD2-A26B-8610BA2A4E3C}">
            <xm:f>NOT(ISERROR(SEARCH("Označení signálu",H217)))</xm:f>
            <xm:f>"Označení signálu"</xm:f>
            <x14:dxf>
              <font>
                <b/>
                <i val="0"/>
                <color auto="1"/>
              </font>
            </x14:dxf>
          </x14:cfRule>
          <xm:sqref>H217:H253 H255:H289 H291:H325</xm:sqref>
        </x14:conditionalFormatting>
        <x14:conditionalFormatting xmlns:xm="http://schemas.microsoft.com/office/excel/2006/main">
          <x14:cfRule type="containsText" priority="11" operator="containsText" id="{93EB6003-4ACB-44FF-94E9-E3BE04B6748D}">
            <xm:f>NOT(ISERROR(SEARCH("Označení signálu",J3)))</xm:f>
            <xm:f>"Označení signálu"</xm:f>
            <x14:dxf>
              <font>
                <b/>
                <i val="0"/>
                <color auto="1"/>
              </font>
            </x14:dxf>
          </x14:cfRule>
          <xm:sqref>J3:J216</xm:sqref>
        </x14:conditionalFormatting>
        <x14:conditionalFormatting xmlns:xm="http://schemas.microsoft.com/office/excel/2006/main">
          <x14:cfRule type="containsText" priority="5" operator="containsText" id="{60AC381D-7E3F-4EE8-AED3-0F0ECCC718A9}">
            <xm:f>NOT(ISERROR(SEARCH("Označení signálu",J327)))</xm:f>
            <xm:f>"Označení signálu"</xm:f>
            <x14:dxf>
              <font>
                <b/>
                <i val="0"/>
                <color auto="1"/>
              </font>
            </x14:dxf>
          </x14:cfRule>
          <xm:sqref>J327:J347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fese xmlns="7b908140-4c4e-4d33-9ff4-1a1d58d10a31">2</Profese>
    <TypDokumentu xmlns="7b908140-4c4e-4d33-9ff4-1a1d58d10a31">11</TypDokumentu>
    <ProjektovySoubor xmlns="7b908140-4c4e-4d33-9ff4-1a1d58d10a31">736</ProjektovySoubor>
    <MistoRealizaceID xmlns="7b908140-4c4e-4d33-9ff4-1a1d58d10a31">1624</MistoRealizaceID>
    <Poznamka xmlns="7b908140-4c4e-4d33-9ff4-1a1d58d10a31" xsi:nil="true"/>
    <Normalizovat xmlns="7b908140-4c4e-4d33-9ff4-1a1d58d10a31">false</Normalizovat>
    <Stupen xmlns="7b908140-4c4e-4d33-9ff4-1a1d58d10a31">19</Stupen>
    <Stav xmlns="7b908140-4c4e-4d33-9ff4-1a1d58d10a31">Aktuální</Stav>
    <Objekt xmlns="7b908140-4c4e-4d33-9ff4-1a1d58d10a31"> C3</Objekt>
    <ZakazkaID xmlns="7b908140-4c4e-4d33-9ff4-1a1d58d10a31">11581</ZakazkaID>
    <RizenaTechnologie xmlns="7b908140-4c4e-4d33-9ff4-1a1d58d10a3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oupis datových bodů" ma:contentTypeID="0x010100255CD8D3BD7FA240AC22EB6B9D8B688C00371D60165BEDB1409628C83675EF3649" ma:contentTypeVersion="31" ma:contentTypeDescription="" ma:contentTypeScope="" ma:versionID="56ce04ce841b1209148560417926de3d">
  <xsd:schema xmlns:xsd="http://www.w3.org/2001/XMLSchema" xmlns:xs="http://www.w3.org/2001/XMLSchema" xmlns:p="http://schemas.microsoft.com/office/2006/metadata/properties" xmlns:ns2="7b908140-4c4e-4d33-9ff4-1a1d58d10a31" targetNamespace="http://schemas.microsoft.com/office/2006/metadata/properties" ma:root="true" ma:fieldsID="c1efa160e64d6ec0eda0797d97816fae" ns2:_="">
    <xsd:import namespace="7b908140-4c4e-4d33-9ff4-1a1d58d10a31"/>
    <xsd:element name="properties">
      <xsd:complexType>
        <xsd:sequence>
          <xsd:element name="documentManagement">
            <xsd:complexType>
              <xsd:all>
                <xsd:element ref="ns2:Stupen"/>
                <xsd:element ref="ns2:Profese"/>
                <xsd:element ref="ns2:Stav"/>
                <xsd:element ref="ns2:Objekt" minOccurs="0"/>
                <xsd:element ref="ns2:RizenaTechnologie" minOccurs="0"/>
                <xsd:element ref="ns2:Poznamka" minOccurs="0"/>
                <xsd:element ref="ns2:MistoRealizaceID" minOccurs="0"/>
                <xsd:element ref="ns2:ZakazkaID" minOccurs="0"/>
                <xsd:element ref="ns2:Normalizovat" minOccurs="0"/>
                <xsd:element ref="ns2:Stupen_x003a_Po_x0159_ad_x00ed_" minOccurs="0"/>
                <xsd:element ref="ns2:ProjektovySoubor"/>
                <xsd:element ref="ns2:ProjektovySoubor_x003a_Datum" minOccurs="0"/>
                <xsd:element ref="ns2:ProjektovySoubor_x003a_ID" minOccurs="0"/>
                <xsd:element ref="ns2:TypDokumentu" minOccurs="0"/>
                <xsd:element ref="ns2:TypDokumentu_x003a_Zkratka" minOccurs="0"/>
                <xsd:element ref="ns2:Typ_x0020_dokumentu_x003a_Po_x0159_ad_x00ed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908140-4c4e-4d33-9ff4-1a1d58d10a31" elementFormDefault="qualified">
    <xsd:import namespace="http://schemas.microsoft.com/office/2006/documentManagement/types"/>
    <xsd:import namespace="http://schemas.microsoft.com/office/infopath/2007/PartnerControls"/>
    <xsd:element name="Stupen" ma:index="2" ma:displayName="Stupeň" ma:indexed="true" ma:list="{5ebd986b-5051-4b65-a301-6d70227f9f76}" ma:internalName="Stupen" ma:showField="Title">
      <xsd:simpleType>
        <xsd:restriction base="dms:Lookup"/>
      </xsd:simpleType>
    </xsd:element>
    <xsd:element name="Profese" ma:index="3" ma:displayName="Profese" ma:indexed="true" ma:list="{ac9d6b7e-b833-4a3d-83b8-6eae5dc156dd}" ma:internalName="Profese" ma:showField="Title">
      <xsd:simpleType>
        <xsd:restriction base="dms:Lookup"/>
      </xsd:simpleType>
    </xsd:element>
    <xsd:element name="Stav" ma:index="4" ma:displayName="Stav" ma:default="Neaktuální" ma:format="Dropdown" ma:internalName="Stav">
      <xsd:simpleType>
        <xsd:restriction base="dms:Choice">
          <xsd:enumeration value="Neaktuální"/>
          <xsd:enumeration value="Aktuální"/>
          <xsd:enumeration value="Odevzdaný na kontrolu"/>
        </xsd:restriction>
      </xsd:simpleType>
    </xsd:element>
    <xsd:element name="Objekt" ma:index="5" nillable="true" ma:displayName="Objekt" ma:description="Oficiální název objektů oddělených čárkou (A,B,C...)" ma:internalName="Objekt">
      <xsd:simpleType>
        <xsd:restriction base="dms:Text">
          <xsd:maxLength value="255"/>
        </xsd:restriction>
      </xsd:simpleType>
    </xsd:element>
    <xsd:element name="RizenaTechnologie" ma:index="6" nillable="true" ma:displayName="Řízená technologie" ma:description="Označení řízené technologie hlavně pro profesi MaR (VS,PS,TUV,VZT,...)" ma:internalName="RizenaTechnologie">
      <xsd:simpleType>
        <xsd:restriction base="dms:Text">
          <xsd:maxLength value="255"/>
        </xsd:restriction>
      </xsd:simpleType>
    </xsd:element>
    <xsd:element name="Poznamka" ma:index="7" nillable="true" ma:displayName="Poznámka" ma:internalName="Poznamka">
      <xsd:simpleType>
        <xsd:restriction base="dms:Text">
          <xsd:maxLength value="255"/>
        </xsd:restriction>
      </xsd:simpleType>
    </xsd:element>
    <xsd:element name="MistoRealizaceID" ma:index="8" nillable="true" ma:displayName="MistoRealizaceID" ma:indexed="true" ma:internalName="MistoRealizaceID" ma:readOnly="false">
      <xsd:simpleType>
        <xsd:restriction base="dms:Text">
          <xsd:maxLength value="255"/>
        </xsd:restriction>
      </xsd:simpleType>
    </xsd:element>
    <xsd:element name="ZakazkaID" ma:index="9" nillable="true" ma:displayName="ZakazkaID" ma:indexed="true" ma:internalName="ZakazkaID" ma:readOnly="false">
      <xsd:simpleType>
        <xsd:restriction base="dms:Text">
          <xsd:maxLength value="255"/>
        </xsd:restriction>
      </xsd:simpleType>
    </xsd:element>
    <xsd:element name="Normalizovat" ma:index="10" nillable="true" ma:displayName="Normalizovat" ma:default="0" ma:description="Volba pro normalizaci názvu dokumentu do tvaru Zkratka Místa realizace-Stupeň-Profese-Zkratka Typu dokumentu" ma:internalName="Normalizovat" ma:readOnly="false">
      <xsd:simpleType>
        <xsd:restriction base="dms:Boolean"/>
      </xsd:simpleType>
    </xsd:element>
    <xsd:element name="Stupen_x003a_Po_x0159_ad_x00ed_" ma:index="12" nillable="true" ma:displayName="Stupen:Pořadí" ma:list="{5ebd986b-5051-4b65-a301-6d70227f9f76}" ma:internalName="Stupen_x003a_Po_x0159_ad_x00ed_" ma:readOnly="true" ma:showField="_x010c__x00ed_slo" ma:web="17d609da-6541-4499-88a0-6a930b4a5f82">
      <xsd:simpleType>
        <xsd:restriction base="dms:Lookup"/>
      </xsd:simpleType>
    </xsd:element>
    <xsd:element name="ProjektovySoubor" ma:index="18" ma:displayName="ProjektovySoubor" ma:list="{1b1a7136-6fe9-43f6-af78-8dcc0c9a6565}" ma:internalName="ProjektovySoubor" ma:readOnly="false" ma:showField="NazevStupenDatum">
      <xsd:simpleType>
        <xsd:restriction base="dms:Lookup"/>
      </xsd:simpleType>
    </xsd:element>
    <xsd:element name="ProjektovySoubor_x003a_Datum" ma:index="19" nillable="true" ma:displayName="ProjektovySoubor:Datum" ma:list="{1b1a7136-6fe9-43f6-af78-8dcc0c9a6565}" ma:internalName="ProjektovySoubor_x003a_Datum" ma:readOnly="true" ma:showField="Datum" ma:web="17d609da-6541-4499-88a0-6a930b4a5f82">
      <xsd:simpleType>
        <xsd:restriction base="dms:Lookup"/>
      </xsd:simpleType>
    </xsd:element>
    <xsd:element name="ProjektovySoubor_x003a_ID" ma:index="20" nillable="true" ma:displayName="ProjektovySoubor:ID" ma:list="{1b1a7136-6fe9-43f6-af78-8dcc0c9a6565}" ma:internalName="ProjektovySoubor_x003a_ID" ma:readOnly="true" ma:showField="ID" ma:web="17d609da-6541-4499-88a0-6a930b4a5f82">
      <xsd:simpleType>
        <xsd:restriction base="dms:Lookup"/>
      </xsd:simpleType>
    </xsd:element>
    <xsd:element name="TypDokumentu" ma:index="21" nillable="true" ma:displayName="Typ dokumentu" ma:hidden="true" ma:list="{9b6a9359-6df6-414d-ab56-36a851eca2de}" ma:internalName="TypDokumentu" ma:readOnly="false" ma:showField="Title">
      <xsd:simpleType>
        <xsd:restriction base="dms:Lookup"/>
      </xsd:simpleType>
    </xsd:element>
    <xsd:element name="TypDokumentu_x003a_Zkratka" ma:index="22" nillable="true" ma:displayName="Typ dokumentu:Zkratka" ma:list="{9b6a9359-6df6-414d-ab56-36a851eca2de}" ma:internalName="TypDokumentu_x003a_Zkratka" ma:readOnly="true" ma:showField="Zkratka" ma:web="17d609da-6541-4499-88a0-6a930b4a5f82">
      <xsd:simpleType>
        <xsd:restriction base="dms:Lookup"/>
      </xsd:simpleType>
    </xsd:element>
    <xsd:element name="Typ_x0020_dokumentu_x003a_Po_x0159_ad_x00ed_" ma:index="23" nillable="true" ma:displayName="Typ dokumentu:Pořadí" ma:list="{9b6a9359-6df6-414d-ab56-36a851eca2de}" ma:internalName="Typ_x0020_dokumentu_x003a_Po_x0159_ad_x00ed_" ma:readOnly="true" ma:showField="Poradi" ma:web="17d609da-6541-4499-88a0-6a930b4a5f82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1" ma:displayName="Typ obsahu"/>
        <xsd:element ref="dc:title" minOccurs="0" maxOccurs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CF0FE2-2FFD-4540-98DF-3EEAFBEA966E}">
  <ds:schemaRefs>
    <ds:schemaRef ds:uri="http://purl.org/dc/dcmitype/"/>
    <ds:schemaRef ds:uri="http://purl.org/dc/elements/1.1/"/>
    <ds:schemaRef ds:uri="http://schemas.microsoft.com/office/infopath/2007/PartnerControls"/>
    <ds:schemaRef ds:uri="7b908140-4c4e-4d33-9ff4-1a1d58d10a31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122D163-4BA7-495B-9788-723A181407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b908140-4c4e-4d33-9ff4-1a1d58d10a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BCCC3E6-7A71-461B-A55D-F7ACDFA498C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MR1</vt:lpstr>
      <vt:lpstr>MR2</vt:lpstr>
      <vt:lpstr>'MR1'!Názvy_tisku</vt:lpstr>
      <vt:lpstr>'MR2'!Názvy_tisku</vt:lpstr>
      <vt:lpstr>'MR1'!Oblast_tisku</vt:lpstr>
      <vt:lpstr>'MR2'!Oblast_tisku</vt:lpstr>
    </vt:vector>
  </TitlesOfParts>
  <Company>Synett,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D.1.4.4.1_03_Soupis datovych bodu</dc:title>
  <dc:creator/>
  <cp:lastModifiedBy>Radek Dohnal</cp:lastModifiedBy>
  <cp:lastPrinted>2024-10-29T10:36:33Z</cp:lastPrinted>
  <dcterms:created xsi:type="dcterms:W3CDTF">2008-05-26T07:01:47Z</dcterms:created>
  <dcterms:modified xsi:type="dcterms:W3CDTF">2024-10-30T09:08:13Z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0x010100255CD8D3BD7FA240AC22EB6B9D8B688C00371D60165BEDB1409628C83675EF3649</vt:lpwstr>
  </property>
  <property fmtid="{D5CDD505-2E9C-101B-9397-08002B2CF9AE}" pid="3" name="Order">
    <vt:r8>3994300</vt:r8>
  </property>
  <property fmtid="{D5CDD505-2E9C-101B-9397-08002B2CF9AE}" pid="4" name="xd_ProgID">
    <vt:lpwstr/>
  </property>
  <property fmtid="{D5CDD505-2E9C-101B-9397-08002B2CF9AE}" pid="5" name="Comments">
    <vt:lpwstr/>
  </property>
  <property fmtid="{D5CDD505-2E9C-101B-9397-08002B2CF9AE}" pid="6" name="Patro">
    <vt:lpwstr/>
  </property>
  <property fmtid="{D5CDD505-2E9C-101B-9397-08002B2CF9AE}" pid="7" name="RozvadecOznaceni">
    <vt:lpwstr/>
  </property>
  <property fmtid="{D5CDD505-2E9C-101B-9397-08002B2CF9AE}" pid="8" name="TemplateUrl">
    <vt:lpwstr/>
  </property>
  <property fmtid="{D5CDD505-2E9C-101B-9397-08002B2CF9AE}" pid="9" name="UlozenoChybne">
    <vt:bool>false</vt:bool>
  </property>
  <property fmtid="{D5CDD505-2E9C-101B-9397-08002B2CF9AE}" pid="10" name="WorkflowChangePath">
    <vt:lpwstr>bce3bcb2-c81a-4111-820f-b0759c926414,6;</vt:lpwstr>
  </property>
</Properties>
</file>